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00" windowWidth="15480" windowHeight="6810"/>
  </bookViews>
  <sheets>
    <sheet name="Задание1" sheetId="7" r:id="rId1"/>
    <sheet name="Задание2" sheetId="3" r:id="rId2"/>
    <sheet name="Задание3" sheetId="5" r:id="rId3"/>
    <sheet name="Задание4" sheetId="4" r:id="rId4"/>
    <sheet name="Задание5" sheetId="6" r:id="rId5"/>
  </sheets>
  <externalReferences>
    <externalReference r:id="rId6"/>
  </externalReferences>
  <definedNames>
    <definedName name="solver_adj" localSheetId="2" hidden="1">Задание3!$G$4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Задание3!$G$4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Задание3!$F$27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hs1" localSheetId="2" hidden="1">0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500000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C15" i="6" l="1"/>
  <c r="C32" i="7"/>
  <c r="H4" i="7"/>
  <c r="G4" i="7"/>
  <c r="F4" i="7"/>
  <c r="E4" i="7"/>
  <c r="D4" i="7"/>
  <c r="C13" i="6" l="1"/>
  <c r="C10" i="6"/>
  <c r="C9" i="6"/>
  <c r="C6" i="6"/>
  <c r="C7" i="6" s="1"/>
  <c r="C11" i="6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1" i="5"/>
  <c r="F11" i="5" s="1"/>
  <c r="E10" i="5"/>
  <c r="F10" i="5" s="1"/>
  <c r="E9" i="5"/>
  <c r="F9" i="5" s="1"/>
  <c r="E8" i="5"/>
  <c r="F8" i="5" s="1"/>
  <c r="E7" i="5"/>
  <c r="F7" i="5" s="1"/>
  <c r="E6" i="5"/>
  <c r="E12" i="5" s="1"/>
  <c r="F12" i="5" s="1"/>
  <c r="E5" i="5"/>
  <c r="F5" i="5" s="1"/>
  <c r="E4" i="5"/>
  <c r="E27" i="5" s="1"/>
  <c r="E3" i="5"/>
  <c r="E2" i="5"/>
  <c r="F4" i="5" l="1"/>
  <c r="F27" i="5" s="1"/>
  <c r="F6" i="5"/>
  <c r="D21" i="4" l="1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U17" i="3" l="1"/>
  <c r="W17" i="3" s="1"/>
  <c r="T17" i="3"/>
  <c r="V17" i="3" s="1"/>
  <c r="S17" i="3"/>
  <c r="U16" i="3"/>
  <c r="W16" i="3" s="1"/>
  <c r="T16" i="3"/>
  <c r="V16" i="3" s="1"/>
  <c r="S16" i="3"/>
  <c r="V15" i="3"/>
  <c r="U15" i="3"/>
  <c r="W15" i="3" s="1"/>
  <c r="T15" i="3"/>
  <c r="S15" i="3"/>
  <c r="W14" i="3"/>
  <c r="U14" i="3"/>
  <c r="T14" i="3"/>
  <c r="V14" i="3" s="1"/>
  <c r="S14" i="3"/>
  <c r="U13" i="3"/>
  <c r="W13" i="3" s="1"/>
  <c r="T13" i="3"/>
  <c r="V13" i="3" s="1"/>
  <c r="S13" i="3"/>
  <c r="U12" i="3"/>
  <c r="W12" i="3" s="1"/>
  <c r="T12" i="3"/>
  <c r="V12" i="3" s="1"/>
  <c r="S12" i="3"/>
  <c r="V11" i="3"/>
  <c r="U11" i="3"/>
  <c r="W11" i="3" s="1"/>
  <c r="T11" i="3"/>
  <c r="S11" i="3"/>
  <c r="W10" i="3"/>
  <c r="U10" i="3"/>
  <c r="T10" i="3"/>
  <c r="V10" i="3" s="1"/>
  <c r="S10" i="3"/>
  <c r="U9" i="3"/>
  <c r="W9" i="3" s="1"/>
  <c r="T9" i="3"/>
  <c r="V9" i="3" s="1"/>
  <c r="S9" i="3"/>
  <c r="V8" i="3"/>
  <c r="U8" i="3"/>
  <c r="W8" i="3" s="1"/>
  <c r="T8" i="3"/>
  <c r="S8" i="3"/>
  <c r="W7" i="3"/>
  <c r="V7" i="3"/>
  <c r="U7" i="3"/>
  <c r="T7" i="3"/>
  <c r="S7" i="3"/>
  <c r="W6" i="3"/>
  <c r="U6" i="3"/>
  <c r="U18" i="3" s="1"/>
  <c r="T6" i="3"/>
  <c r="T18" i="3" s="1"/>
  <c r="S6" i="3"/>
  <c r="S18" i="3" s="1"/>
  <c r="W19" i="3" l="1"/>
  <c r="V6" i="3"/>
  <c r="V19" i="3" s="1"/>
  <c r="W20" i="3" s="1"/>
</calcChain>
</file>

<file path=xl/sharedStrings.xml><?xml version="1.0" encoding="utf-8"?>
<sst xmlns="http://schemas.openxmlformats.org/spreadsheetml/2006/main" count="322" uniqueCount="234">
  <si>
    <t>Объем заготовленной древесины по территориям РФ в 2018 году</t>
  </si>
  <si>
    <t>Субъект РФ</t>
  </si>
  <si>
    <t>Территория</t>
  </si>
  <si>
    <t>Алтайский край</t>
  </si>
  <si>
    <t>СФО</t>
  </si>
  <si>
    <t>Амурская обл.</t>
  </si>
  <si>
    <t>ДФО</t>
  </si>
  <si>
    <t>Архангельская обл.</t>
  </si>
  <si>
    <t>СЗФО</t>
  </si>
  <si>
    <t>Вологодская обл.</t>
  </si>
  <si>
    <t>Забайкальский край</t>
  </si>
  <si>
    <t>Иркутская обл.</t>
  </si>
  <si>
    <t>Кемеровская обл.</t>
  </si>
  <si>
    <t>Кировская обл.</t>
  </si>
  <si>
    <t>ПВФО</t>
  </si>
  <si>
    <t>Красноярский край</t>
  </si>
  <si>
    <t>Ленинградская обл.</t>
  </si>
  <si>
    <t>Нижегородская обл.</t>
  </si>
  <si>
    <t>Новосибирская обл.</t>
  </si>
  <si>
    <t>Омская обл.</t>
  </si>
  <si>
    <t>Пермский край</t>
  </si>
  <si>
    <t>Приморский край</t>
  </si>
  <si>
    <t>Псковская обл.</t>
  </si>
  <si>
    <t>Респ. Алтай</t>
  </si>
  <si>
    <t>Респ. Башкортостан</t>
  </si>
  <si>
    <t>Респ. Бурятия</t>
  </si>
  <si>
    <t>Свердловская обл.</t>
  </si>
  <si>
    <t>УФО</t>
  </si>
  <si>
    <t>Томская обл.</t>
  </si>
  <si>
    <t>Тюменская обл.</t>
  </si>
  <si>
    <t>Удмуртская Респ.</t>
  </si>
  <si>
    <t>Ульяновская обл.</t>
  </si>
  <si>
    <t>Хабаровский край</t>
  </si>
  <si>
    <t>Ханты-Мансийский АО</t>
  </si>
  <si>
    <t>Челябинская обл.</t>
  </si>
  <si>
    <t>Ямало-Ненецкий АО</t>
  </si>
  <si>
    <t>Стоимость парковочного места (руб.)</t>
  </si>
  <si>
    <t>Стоимость брони (руб.)</t>
  </si>
  <si>
    <t>Этаж/Место</t>
  </si>
  <si>
    <t>Кол-во свободных мест</t>
  </si>
  <si>
    <t>Кол-во забронированных мест</t>
  </si>
  <si>
    <t>Кол-во занятых мест</t>
  </si>
  <si>
    <t>Выручка от забронир ованных мест</t>
  </si>
  <si>
    <t>Выручка от занятых мест</t>
  </si>
  <si>
    <t>Всего</t>
  </si>
  <si>
    <t>Выручка</t>
  </si>
  <si>
    <t>Общая выручка</t>
  </si>
  <si>
    <t>Регламент технического обслуживания автомобиля</t>
  </si>
  <si>
    <t>Марка автомобиля</t>
  </si>
  <si>
    <t>Год выпуска</t>
  </si>
  <si>
    <t>Пробег (тыс.км.)</t>
  </si>
  <si>
    <t>Возраст автомобиля</t>
  </si>
  <si>
    <t>Комплексное ТО требуется? (да/нет)</t>
  </si>
  <si>
    <t>ВАЗ</t>
  </si>
  <si>
    <t>ГАЗ</t>
  </si>
  <si>
    <t>ЗИЛ</t>
  </si>
  <si>
    <t>ИЖ</t>
  </si>
  <si>
    <t>УАЗ</t>
  </si>
  <si>
    <t>ЕлАЗ</t>
  </si>
  <si>
    <t>Skoda</t>
  </si>
  <si>
    <t>Subaru</t>
  </si>
  <si>
    <t>Suzuki</t>
  </si>
  <si>
    <t>Toyota</t>
  </si>
  <si>
    <t>Volkswagen</t>
  </si>
  <si>
    <t>Volvo</t>
  </si>
  <si>
    <t>Mazda</t>
  </si>
  <si>
    <t>Nissan</t>
  </si>
  <si>
    <t>Opel</t>
  </si>
  <si>
    <t>Peugeot</t>
  </si>
  <si>
    <t>Porsche</t>
  </si>
  <si>
    <t>Renault</t>
  </si>
  <si>
    <t>легковые</t>
  </si>
  <si>
    <t>грузовые</t>
  </si>
  <si>
    <t>спецтехника</t>
  </si>
  <si>
    <t>Магазин</t>
  </si>
  <si>
    <t>Наименование </t>
  </si>
  <si>
    <r>
      <t>Кол-во, м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</si>
  <si>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r>
      <t>Цена /руб  за 1 м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</si>
  <si>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t>Объем продаж, руб</t>
  </si>
  <si>
    <t>Премия на магазин, руб</t>
  </si>
  <si>
    <t>Коэффициент пропорциональности</t>
  </si>
  <si>
    <t>Все для дома</t>
  </si>
  <si>
    <t>блок-хаус</t>
  </si>
  <si>
    <t>имитация бруса</t>
  </si>
  <si>
    <t>Все для дома Итог</t>
  </si>
  <si>
    <t>Стройремонт</t>
  </si>
  <si>
    <t xml:space="preserve"> плинтус</t>
  </si>
  <si>
    <t> доска заборная</t>
  </si>
  <si>
    <t> евровагонка</t>
  </si>
  <si>
    <t>брус</t>
  </si>
  <si>
    <t>доска обрезная</t>
  </si>
  <si>
    <t>доска половая</t>
  </si>
  <si>
    <t>оцилиндрованное бревно</t>
  </si>
  <si>
    <t>Стройремонт Итог</t>
  </si>
  <si>
    <t>Удача</t>
  </si>
  <si>
    <t>евровагонка</t>
  </si>
  <si>
    <t>лафет</t>
  </si>
  <si>
    <t>Удача Итог</t>
  </si>
  <si>
    <t>Центральный</t>
  </si>
  <si>
    <t>   имитация бруса</t>
  </si>
  <si>
    <t> доска обрезная</t>
  </si>
  <si>
    <t>плинтус</t>
  </si>
  <si>
    <t>Центральный Итог</t>
  </si>
  <si>
    <t>Общий итог</t>
  </si>
  <si>
    <t xml:space="preserve">БЛАНК ЗАКАЗА ТОВАРА </t>
  </si>
  <si>
    <t>Артикул:</t>
  </si>
  <si>
    <t>P0003798</t>
  </si>
  <si>
    <t>Количество:</t>
  </si>
  <si>
    <t>шт.</t>
  </si>
  <si>
    <t>Цена с НДС:</t>
  </si>
  <si>
    <t>руб.</t>
  </si>
  <si>
    <t>Стоимость:</t>
  </si>
  <si>
    <t>Наименование товара:</t>
  </si>
  <si>
    <t>Заказан в количестве:</t>
  </si>
  <si>
    <t xml:space="preserve">На общую сумму: </t>
  </si>
  <si>
    <t xml:space="preserve">Заказ выполнил: </t>
  </si>
  <si>
    <t>Дата заказа:</t>
  </si>
  <si>
    <t>Артикул</t>
  </si>
  <si>
    <t>Наименование товаров</t>
  </si>
  <si>
    <t>Оптовая, руб./шт. (с  НДС)</t>
  </si>
  <si>
    <t>Менеджер</t>
  </si>
  <si>
    <t>P0000241</t>
  </si>
  <si>
    <t xml:space="preserve">Автолампа 12-1.2 МИКРУШКА в кнопку 4Х9мм                          </t>
  </si>
  <si>
    <t>Семенов А.А.</t>
  </si>
  <si>
    <t>P0000244</t>
  </si>
  <si>
    <t xml:space="preserve">Автолампа 12-10(или5) одноконтактная (10) желтая                          </t>
  </si>
  <si>
    <t>Войнов Е.В.</t>
  </si>
  <si>
    <t>P0000246</t>
  </si>
  <si>
    <t>Автолампа 12-21 одноконтактная бесцокольная большая иномарки</t>
  </si>
  <si>
    <t>Петриков Р.О.</t>
  </si>
  <si>
    <t xml:space="preserve">Автолампа 12-21-5 двухконтактная красная ( 10 )                          </t>
  </si>
  <si>
    <t>Лесников О.Н.</t>
  </si>
  <si>
    <t>P0000250</t>
  </si>
  <si>
    <t xml:space="preserve">Автолампа 12-21-5 двухконтактные бесцокольные большие иномарки </t>
  </si>
  <si>
    <t>P0000258</t>
  </si>
  <si>
    <t xml:space="preserve">Автолампа 12-5 САЛОННАЯ (100)                          </t>
  </si>
  <si>
    <t>Дымов А.А.</t>
  </si>
  <si>
    <t>P0003963</t>
  </si>
  <si>
    <t xml:space="preserve">Автолампа БИ-КСЕНОН Н13 SHO-ME 5000К XP                          </t>
  </si>
  <si>
    <t>Котова Р.С.</t>
  </si>
  <si>
    <t>P0000551</t>
  </si>
  <si>
    <t xml:space="preserve">Автолампа БИ-КСЕНОН Н4 SHO-ME 4300К PHILIPS С ПРОВОДКОЙ </t>
  </si>
  <si>
    <t>P0000553</t>
  </si>
  <si>
    <t xml:space="preserve">Автолампа БИ-КСЕНОН Н4 SHO-ME 4300К ХР С ПРОВОДКОЙ </t>
  </si>
  <si>
    <t>P0000554</t>
  </si>
  <si>
    <t xml:space="preserve">Автолампа БИ-КСЕНОН Н4 SHO-ME 5000К  PHILIPS С ПРОВОДКОЙ </t>
  </si>
  <si>
    <t>P0050217</t>
  </si>
  <si>
    <t>Бачок омыв2108-2115 УАЗ  с 1 мотором ПРАМО 1132.5208010-04</t>
  </si>
  <si>
    <t>Кедров О.Л.</t>
  </si>
  <si>
    <t>P0000793</t>
  </si>
  <si>
    <t xml:space="preserve">Бачок омыв2108-2115 УАЗ под 2вых с 2 моторами  5.2л </t>
  </si>
  <si>
    <t>P0004686</t>
  </si>
  <si>
    <t xml:space="preserve">Бачок омывателя 24В н.о. с мотором 1122.5208010-05          </t>
  </si>
  <si>
    <t>Игнатьев Г.Л.</t>
  </si>
  <si>
    <t>P0004814</t>
  </si>
  <si>
    <t xml:space="preserve">Бачок омывателя 3110 в сборе ПРАМО 1152.5208010             </t>
  </si>
  <si>
    <t>P0000805</t>
  </si>
  <si>
    <t xml:space="preserve">Бензонасос 1111 ОКА ДААЗ 1111-1106010             </t>
  </si>
  <si>
    <t>M0000145</t>
  </si>
  <si>
    <t>Бензонасос 1118 КАЛИНА  в сб с мотором Бош "СЭПО"</t>
  </si>
  <si>
    <t>M0003757</t>
  </si>
  <si>
    <t xml:space="preserve">Бензонасос 1118 КАЛИНА  в сборе САРАТОВ                          </t>
  </si>
  <si>
    <t>M0003484</t>
  </si>
  <si>
    <t>Бензонасос 1118 Калина Cartronic KSZC-A234 Ref.</t>
  </si>
  <si>
    <t>M0004124</t>
  </si>
  <si>
    <t xml:space="preserve">Блок отопителя 11186-8121020 («Калина» с кондиционером)     </t>
  </si>
  <si>
    <t>Токарев С.М.</t>
  </si>
  <si>
    <t>M0001016</t>
  </si>
  <si>
    <t xml:space="preserve">Блок печки  2110 ЕВРОПАНЕЛЬ 1343 1343.3854                </t>
  </si>
  <si>
    <t>Васильев Н.А.</t>
  </si>
  <si>
    <t>M0003748</t>
  </si>
  <si>
    <t xml:space="preserve">Блок печки 1118"Калина"                          </t>
  </si>
  <si>
    <t>M0003789</t>
  </si>
  <si>
    <t xml:space="preserve">Блок печки 1118-2 "Калина" с кондицион.                          </t>
  </si>
  <si>
    <t>M0000418</t>
  </si>
  <si>
    <t>Датчик температуры Газ ТМ-100 без буквы (под винт)</t>
  </si>
  <si>
    <t>M0000419</t>
  </si>
  <si>
    <t xml:space="preserve">Датчик температуры Газ ТМ-100 В ( под винт ) ТМ-100 В                 </t>
  </si>
  <si>
    <t>M0000421</t>
  </si>
  <si>
    <t xml:space="preserve">Датчик температуры ГАЗ,УАЗ 3160 инжектор 19.3828                  </t>
  </si>
  <si>
    <t>M0000617</t>
  </si>
  <si>
    <t xml:space="preserve">Зарядно-пусковое уст-во Сонар 209 12В 10-180Ач УЗП 209 </t>
  </si>
  <si>
    <t>M0003639</t>
  </si>
  <si>
    <t xml:space="preserve">Зарядно-пусковое устройство СОНАР 210 УЗП 210                  </t>
  </si>
  <si>
    <t>M0004418</t>
  </si>
  <si>
    <t xml:space="preserve">Зарядно-пусковое устройство СОНАР 211 УЗП 211                  </t>
  </si>
  <si>
    <t>Столяров И.Т.</t>
  </si>
  <si>
    <t>M0003878</t>
  </si>
  <si>
    <t xml:space="preserve">Зеркало 1118 КАЛИНА механика левое ЭРГОН   </t>
  </si>
  <si>
    <t>M0000631</t>
  </si>
  <si>
    <t xml:space="preserve">Зеркало 1118 КАЛИНА электро левое г.Нижний Новгород </t>
  </si>
  <si>
    <t>M0000632</t>
  </si>
  <si>
    <t>Зеркало 1118 КАЛИНА электро правое г.Нижний Новгород</t>
  </si>
  <si>
    <t>M0000629</t>
  </si>
  <si>
    <t>Зеркало 1118 КАЛИНА,2190 Гранта механика левое</t>
  </si>
  <si>
    <t>P0003977</t>
  </si>
  <si>
    <t xml:space="preserve">Коврик на приборную панель SHO-ME                          </t>
  </si>
  <si>
    <t>M0003042</t>
  </si>
  <si>
    <t xml:space="preserve">Пластины АВТОПРОДУКТ развала АР0110 / АР08-2914030    </t>
  </si>
  <si>
    <t>M0004363</t>
  </si>
  <si>
    <t xml:space="preserve">Подрамник DRIVE без защиты (САМАРА, САМАРА2) </t>
  </si>
  <si>
    <t>M0003976</t>
  </si>
  <si>
    <t xml:space="preserve">Подрамник с рычагами 2108-2114 АР0033/АР08-2802020      </t>
  </si>
  <si>
    <t>M0003900</t>
  </si>
  <si>
    <t xml:space="preserve">Поперечина 2108 АВТОПРОДУКТ SAFE(Самара1-2)                          </t>
  </si>
  <si>
    <t>P0000783</t>
  </si>
  <si>
    <t xml:space="preserve">Радар SHO-ME 213 213                      </t>
  </si>
  <si>
    <t>P0003976</t>
  </si>
  <si>
    <t xml:space="preserve">Радар SHO-ME 525 NEW СТРЕЛКА 525                      </t>
  </si>
  <si>
    <t>P0000787</t>
  </si>
  <si>
    <t xml:space="preserve">Радар SHO-ME 530 NEW !!! СТРЕЛКА 530                      </t>
  </si>
  <si>
    <t>M0000189</t>
  </si>
  <si>
    <t xml:space="preserve">Сетка бензонасоса Нива                          </t>
  </si>
  <si>
    <t>M0000190</t>
  </si>
  <si>
    <t xml:space="preserve">Стакан бензонасоса                          </t>
  </si>
  <si>
    <t>M0000191</t>
  </si>
  <si>
    <t xml:space="preserve">Трубка бензонасоса длинная                          </t>
  </si>
  <si>
    <t>M0000192</t>
  </si>
  <si>
    <t xml:space="preserve">Трубка бензонасоса короткая                          </t>
  </si>
  <si>
    <t>M0003084</t>
  </si>
  <si>
    <t xml:space="preserve">Усилитель щитка передка 2108-14 "ТЕХНОМАСТЕР"                          </t>
  </si>
  <si>
    <t>M0003085</t>
  </si>
  <si>
    <t xml:space="preserve">Усилитель щитка передка 2110-2170 "ТЕХНОМАСТЕР"  </t>
  </si>
  <si>
    <t>M0000787</t>
  </si>
  <si>
    <t xml:space="preserve">Элемент зеркала ЛЮКС 7 левый                          </t>
  </si>
  <si>
    <t>M0000788</t>
  </si>
  <si>
    <t xml:space="preserve">Элемент зеркала ЛЮКС 7 правый                          </t>
  </si>
  <si>
    <t>Объем лесозаготовок, тыс. куб. м.</t>
  </si>
  <si>
    <t>СЗФО, оОбъем лесозаготовок, тыс. куб.м.</t>
  </si>
  <si>
    <t>ДФО, объем лесозаготовок, тыс. куб.м.</t>
  </si>
  <si>
    <t>УФО, объем лесозаготовок, тыс. куб.м.</t>
  </si>
  <si>
    <t xml:space="preserve">СФО, объем лесозаготовок, тыс. куб.м. </t>
  </si>
  <si>
    <t>ПВФО, объем лесозаготовок, тыс. куб.м.</t>
  </si>
  <si>
    <t>Количество субъектов РФ &gt;10 млн. куб.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</si>
</sst>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C0000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  <font>
      <b/>
      <sz val="10"/>
      <color rgb="FF002060"/>
      <name val="Arial Cyr"/>
      <charset val="204"/>
    </font>
    <font>
      <b/>
      <sz val="10"/>
      <color rgb="FF00206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rgb="FF00206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/>
    <xf numFmtId="0" fontId="10" fillId="0" borderId="0"/>
    <xf numFmtId="0" fontId="10" fillId="0" borderId="0"/>
  </cellStyleXfs>
  <cellXfs count="9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0" fillId="0" borderId="0" xfId="0" applyAlignment="1">
      <alignment horizontal="right"/>
    </xf>
    <xf numFmtId="0" fontId="0" fillId="0" borderId="1" xfId="1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0" fillId="0" borderId="2" xfId="0" applyBorder="1"/>
    <xf numFmtId="0" fontId="3" fillId="0" borderId="0" xfId="0" applyFont="1"/>
    <xf numFmtId="0" fontId="3" fillId="3" borderId="0" xfId="0" applyFont="1" applyFill="1"/>
    <xf numFmtId="0" fontId="0" fillId="3" borderId="0" xfId="0" applyFill="1"/>
    <xf numFmtId="44" fontId="0" fillId="3" borderId="0" xfId="1" applyFont="1" applyFill="1"/>
    <xf numFmtId="44" fontId="0" fillId="3" borderId="0" xfId="0" applyNumberFormat="1" applyFill="1"/>
    <xf numFmtId="0" fontId="1" fillId="4" borderId="0" xfId="2" applyFill="1"/>
    <xf numFmtId="0" fontId="3" fillId="4" borderId="0" xfId="2" applyFont="1" applyFill="1" applyAlignment="1">
      <alignment horizontal="center"/>
    </xf>
    <xf numFmtId="0" fontId="2" fillId="5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Protection="1">
      <protection hidden="1"/>
    </xf>
    <xf numFmtId="0" fontId="1" fillId="4" borderId="1" xfId="2" applyFill="1" applyBorder="1"/>
    <xf numFmtId="0" fontId="1" fillId="4" borderId="1" xfId="2" applyNumberFormat="1" applyFill="1" applyBorder="1"/>
    <xf numFmtId="0" fontId="4" fillId="4" borderId="0" xfId="2" applyFont="1" applyFill="1" applyAlignment="1">
      <alignment horizontal="left"/>
    </xf>
    <xf numFmtId="0" fontId="4" fillId="4" borderId="0" xfId="2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4" fontId="13" fillId="0" borderId="1" xfId="1" applyFont="1" applyFill="1" applyBorder="1"/>
    <xf numFmtId="0" fontId="13" fillId="0" borderId="6" xfId="0" applyFont="1" applyBorder="1"/>
    <xf numFmtId="0" fontId="11" fillId="0" borderId="7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1" fillId="0" borderId="0" xfId="0" applyFont="1" applyBorder="1"/>
    <xf numFmtId="44" fontId="11" fillId="0" borderId="1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/>
    </xf>
    <xf numFmtId="44" fontId="13" fillId="0" borderId="1" xfId="0" applyNumberFormat="1" applyFont="1" applyBorder="1"/>
    <xf numFmtId="0" fontId="10" fillId="6" borderId="0" xfId="5" applyFill="1" applyAlignment="1"/>
    <xf numFmtId="0" fontId="10" fillId="4" borderId="0" xfId="5" applyFill="1"/>
    <xf numFmtId="0" fontId="10" fillId="6" borderId="0" xfId="5" applyFill="1"/>
    <xf numFmtId="0" fontId="14" fillId="4" borderId="0" xfId="5" applyFont="1" applyFill="1" applyAlignment="1"/>
    <xf numFmtId="0" fontId="10" fillId="6" borderId="0" xfId="5" applyFill="1" applyAlignment="1">
      <alignment horizontal="right"/>
    </xf>
    <xf numFmtId="0" fontId="10" fillId="6" borderId="0" xfId="5" applyFill="1" applyBorder="1"/>
    <xf numFmtId="0" fontId="15" fillId="6" borderId="0" xfId="5" applyFont="1" applyFill="1" applyBorder="1" applyAlignment="1">
      <alignment horizontal="left"/>
    </xf>
    <xf numFmtId="0" fontId="16" fillId="6" borderId="1" xfId="5" applyFont="1" applyFill="1" applyBorder="1"/>
    <xf numFmtId="0" fontId="15" fillId="6" borderId="1" xfId="5" applyFont="1" applyFill="1" applyBorder="1"/>
    <xf numFmtId="0" fontId="15" fillId="6" borderId="0" xfId="5" applyFont="1" applyFill="1" applyAlignment="1">
      <alignment horizontal="left"/>
    </xf>
    <xf numFmtId="2" fontId="10" fillId="6" borderId="1" xfId="5" applyNumberFormat="1" applyFill="1" applyBorder="1"/>
    <xf numFmtId="2" fontId="17" fillId="6" borderId="1" xfId="5" applyNumberFormat="1" applyFont="1" applyFill="1" applyBorder="1"/>
    <xf numFmtId="0" fontId="15" fillId="6" borderId="0" xfId="5" applyFont="1" applyFill="1" applyAlignment="1">
      <alignment horizontal="left" vertical="center"/>
    </xf>
    <xf numFmtId="0" fontId="10" fillId="6" borderId="1" xfId="5" applyFill="1" applyBorder="1" applyAlignment="1">
      <alignment wrapText="1"/>
    </xf>
    <xf numFmtId="0" fontId="15" fillId="6" borderId="0" xfId="5" applyFont="1" applyFill="1"/>
    <xf numFmtId="2" fontId="18" fillId="6" borderId="1" xfId="5" applyNumberFormat="1" applyFont="1" applyFill="1" applyBorder="1"/>
    <xf numFmtId="14" fontId="10" fillId="6" borderId="1" xfId="5" applyNumberFormat="1" applyFill="1" applyBorder="1"/>
    <xf numFmtId="0" fontId="15" fillId="6" borderId="0" xfId="5" applyFont="1" applyFill="1" applyAlignment="1">
      <alignment horizontal="right"/>
    </xf>
    <xf numFmtId="0" fontId="19" fillId="4" borderId="8" xfId="5" applyFont="1" applyFill="1" applyBorder="1" applyAlignment="1">
      <alignment horizontal="center" vertical="center"/>
    </xf>
    <xf numFmtId="0" fontId="20" fillId="4" borderId="9" xfId="3" applyFont="1" applyFill="1" applyBorder="1" applyAlignment="1">
      <alignment horizontal="center" vertical="center"/>
    </xf>
    <xf numFmtId="0" fontId="20" fillId="4" borderId="10" xfId="3" applyFont="1" applyFill="1" applyBorder="1" applyAlignment="1">
      <alignment horizontal="center" vertical="top" wrapText="1"/>
    </xf>
    <xf numFmtId="0" fontId="10" fillId="4" borderId="0" xfId="5" applyFill="1" applyBorder="1"/>
    <xf numFmtId="0" fontId="9" fillId="4" borderId="11" xfId="3" applyFill="1" applyBorder="1" applyAlignment="1"/>
    <xf numFmtId="0" fontId="9" fillId="4" borderId="12" xfId="3" applyFill="1" applyBorder="1" applyAlignment="1"/>
    <xf numFmtId="2" fontId="9" fillId="4" borderId="13" xfId="3" applyNumberFormat="1" applyFill="1" applyBorder="1" applyAlignment="1"/>
    <xf numFmtId="0" fontId="21" fillId="0" borderId="12" xfId="4" applyFont="1" applyBorder="1" applyAlignment="1">
      <alignment horizontal="left" vertical="center"/>
    </xf>
    <xf numFmtId="0" fontId="9" fillId="4" borderId="14" xfId="3" applyFill="1" applyBorder="1" applyAlignment="1"/>
    <xf numFmtId="0" fontId="9" fillId="4" borderId="1" xfId="3" applyFill="1" applyBorder="1" applyAlignment="1"/>
    <xf numFmtId="2" fontId="9" fillId="4" borderId="15" xfId="3" applyNumberFormat="1" applyFill="1" applyBorder="1" applyAlignment="1"/>
    <xf numFmtId="0" fontId="21" fillId="0" borderId="1" xfId="4" applyFont="1" applyBorder="1" applyAlignment="1">
      <alignment horizontal="left" vertical="center"/>
    </xf>
    <xf numFmtId="0" fontId="21" fillId="4" borderId="1" xfId="5" applyFont="1" applyFill="1" applyBorder="1" applyAlignment="1">
      <alignment horizontal="left"/>
    </xf>
    <xf numFmtId="0" fontId="21" fillId="4" borderId="1" xfId="5" applyFont="1" applyFill="1" applyBorder="1"/>
    <xf numFmtId="0" fontId="17" fillId="4" borderId="0" xfId="5" applyFont="1" applyFill="1" applyBorder="1"/>
    <xf numFmtId="0" fontId="22" fillId="0" borderId="1" xfId="4" applyFont="1" applyBorder="1" applyAlignment="1">
      <alignment horizontal="left" vertical="center"/>
    </xf>
    <xf numFmtId="2" fontId="9" fillId="4" borderId="16" xfId="3" applyNumberFormat="1" applyFill="1" applyBorder="1" applyAlignment="1"/>
    <xf numFmtId="0" fontId="23" fillId="4" borderId="0" xfId="3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7" fillId="4" borderId="0" xfId="2" applyFont="1" applyFill="1" applyAlignment="1">
      <alignment horizontal="center"/>
    </xf>
    <xf numFmtId="0" fontId="14" fillId="6" borderId="0" xfId="5" applyFont="1" applyFill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/>
  </cellXfs>
  <cellStyles count="6">
    <cellStyle name="Денежный 2" xfId="1"/>
    <cellStyle name="Обычный" xfId="0" builtinId="0"/>
    <cellStyle name="Обычный 2" xfId="3"/>
    <cellStyle name="Обычный 3" xfId="2"/>
    <cellStyle name="Обычный 4" xfId="5"/>
    <cellStyle name="Обычный_Задание 90" xfId="4"/>
  </cellStyles>
  <dxfs count="9"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Объем заготовленной древесины по территориям РФ в 2018 году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9.382712401006163E-2"/>
                  <c:y val="-9.93150856330640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Задание1!$D$3:$H$3</c:f>
              <c:strCache>
                <c:ptCount val="5"/>
                <c:pt idx="0">
                  <c:v>СФО, объем лесозаготовок, тыс. куб.м. </c:v>
                </c:pt>
                <c:pt idx="1">
                  <c:v>СЗФО, оОбъем лесозаготовок, тыс. куб.м.</c:v>
                </c:pt>
                <c:pt idx="2">
                  <c:v>ДФО, объем лесозаготовок, тыс. куб.м.</c:v>
                </c:pt>
                <c:pt idx="3">
                  <c:v>УФО, объем лесозаготовок, тыс. куб.м.</c:v>
                </c:pt>
                <c:pt idx="4">
                  <c:v>ПВФО, объем лесозаготовок, тыс. куб.м.</c:v>
                </c:pt>
              </c:strCache>
            </c:strRef>
          </c:cat>
          <c:val>
            <c:numRef>
              <c:f>Задание1!$D$4:$H$4</c:f>
              <c:numCache>
                <c:formatCode>General</c:formatCode>
                <c:ptCount val="5"/>
                <c:pt idx="0">
                  <c:v>78417.387000000002</c:v>
                </c:pt>
                <c:pt idx="1">
                  <c:v>40716.17</c:v>
                </c:pt>
                <c:pt idx="2">
                  <c:v>19341.27</c:v>
                </c:pt>
                <c:pt idx="3">
                  <c:v>15866.160000000002</c:v>
                </c:pt>
                <c:pt idx="4">
                  <c:v>30796.290000000005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221153</xdr:colOff>
      <xdr:row>9</xdr:row>
      <xdr:rowOff>0</xdr:rowOff>
    </xdr:from>
    <xdr:to>
      <xdr:col>8</xdr:col>
      <xdr:colOff>43793</xdr:colOff>
      <xdr:row>27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336176</xdr:colOff>
      <xdr:row>35</xdr:row>
      <xdr:rowOff>58083</xdr:rowOff>
    </xdr:from>
    <xdr:to>
      <xdr:col>14</xdr:col>
      <xdr:colOff>419830</xdr:colOff>
      <xdr:row>42</xdr:row>
      <xdr:rowOff>115878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026" y="6935133"/>
          <a:ext cx="5716104" cy="13468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&#1052;&#1086;&#1080;%20&#1076;&#1086;&#1082;&#1091;&#1084;&#1077;&#1085;&#1090;&#1099;\&#1050;&#1085;&#1080;&#1075;&#107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дание1"/>
      <sheetName val="Задание1 (2)"/>
    </sheetNames>
    <sheetDataSet>
      <sheetData sheetId="0">
        <row r="3">
          <cell r="D3" t="str">
            <v xml:space="preserve">СФО, объем лесозаготовок, тыс. куб.м. </v>
          </cell>
          <cell r="E3" t="str">
            <v>СЗФО, оОбъем лесозаготовок, тыс. куб.м.</v>
          </cell>
          <cell r="F3" t="str">
            <v>ДФО, объем лесозаготовок, тыс. куб.м.</v>
          </cell>
          <cell r="G3" t="str">
            <v>УФО, объем лесозаготовок, тыс. куб.м.</v>
          </cell>
          <cell r="H3" t="str">
            <v>ПВФО, объем лесозаготовок, тыс. куб.м.</v>
          </cell>
        </row>
        <row r="4">
          <cell r="D4">
            <v>78417.387000000002</v>
          </cell>
          <cell r="E4">
            <v>40716.17</v>
          </cell>
          <cell r="F4">
            <v>19341.27</v>
          </cell>
          <cell r="G4">
            <v>15866.160000000002</v>
          </cell>
          <cell r="H4">
            <v>30796.290000000005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87" zoomScaleNormal="87" workbookViewId="0">
      <selection activeCell="D5" sqref="D5"/>
    </sheetView>
  </sheetViews>
  <sheetFormatPr defaultRowHeight="15" x14ac:dyDescent="0.25"/>
  <cols>
    <col min="1" max="1" width="24" customWidth="1"/>
    <col min="2" max="2" width="19.5703125" style="10" customWidth="1"/>
    <col min="3" max="3" width="17.5703125" customWidth="1"/>
    <col min="4" max="4" width="15.5703125" customWidth="1"/>
    <col min="5" max="5" width="16.140625" customWidth="1"/>
    <col min="6" max="6" width="15.85546875" customWidth="1"/>
    <col min="7" max="8" width="16.140625" customWidth="1"/>
  </cols>
  <sheetData>
    <row r="1" spans="1:8" ht="15.75" x14ac:dyDescent="0.25">
      <c r="A1" s="86" t="s">
        <v>0</v>
      </c>
      <c r="B1" s="86"/>
      <c r="C1" s="86"/>
      <c r="D1" s="86"/>
      <c r="E1" s="86"/>
      <c r="F1" s="86"/>
      <c r="G1" s="86"/>
      <c r="H1" s="86"/>
    </row>
    <row r="3" spans="1:8" ht="48" customHeight="1" x14ac:dyDescent="0.25">
      <c r="A3" s="1" t="s">
        <v>1</v>
      </c>
      <c r="B3" s="2" t="s">
        <v>2</v>
      </c>
      <c r="C3" s="2" t="s">
        <v>227</v>
      </c>
      <c r="D3" s="2" t="s">
        <v>231</v>
      </c>
      <c r="E3" s="2" t="s">
        <v>228</v>
      </c>
      <c r="F3" s="3" t="s">
        <v>229</v>
      </c>
      <c r="G3" s="3" t="s">
        <v>230</v>
      </c>
      <c r="H3" s="3" t="s">
        <v>232</v>
      </c>
    </row>
    <row r="4" spans="1:8" x14ac:dyDescent="0.25">
      <c r="A4" s="4" t="s">
        <v>3</v>
      </c>
      <c r="B4" s="5" t="s">
        <v>4</v>
      </c>
      <c r="C4" s="6">
        <v>2811.6</v>
      </c>
      <c r="D4" s="4">
        <f>SUMIF(B4:B31,"сфо",C4:C31)</f>
        <v>78417.387000000002</v>
      </c>
      <c r="E4" s="4">
        <f>SUMIF(B4:B31,"сзфо",C4:C31)</f>
        <v>40716.17</v>
      </c>
      <c r="F4" s="4">
        <f>SUMIF(B4:B31,"дфо",C4:C31)</f>
        <v>19341.27</v>
      </c>
      <c r="G4" s="4">
        <f>SUMIF(B4:B31,"уфо",C4:C31)</f>
        <v>15866.160000000002</v>
      </c>
      <c r="H4" s="4">
        <f>SUMIF(B4:B31,"пвфо",C4:C31)</f>
        <v>30796.290000000005</v>
      </c>
    </row>
    <row r="5" spans="1:8" x14ac:dyDescent="0.25">
      <c r="A5" s="4" t="s">
        <v>5</v>
      </c>
      <c r="B5" s="5" t="s">
        <v>6</v>
      </c>
      <c r="C5" s="6">
        <v>1781.34</v>
      </c>
    </row>
    <row r="6" spans="1:8" x14ac:dyDescent="0.25">
      <c r="A6" s="4" t="s">
        <v>7</v>
      </c>
      <c r="B6" s="5" t="s">
        <v>8</v>
      </c>
      <c r="C6" s="6">
        <v>14917.54</v>
      </c>
      <c r="D6" s="7"/>
      <c r="E6" s="7"/>
      <c r="F6" s="7"/>
      <c r="G6" s="7"/>
      <c r="H6" s="7"/>
    </row>
    <row r="7" spans="1:8" x14ac:dyDescent="0.25">
      <c r="A7" s="4" t="s">
        <v>9</v>
      </c>
      <c r="B7" s="5" t="s">
        <v>8</v>
      </c>
      <c r="C7" s="6">
        <v>17692.8</v>
      </c>
      <c r="E7" s="8"/>
      <c r="F7" s="8"/>
      <c r="G7" s="7"/>
    </row>
    <row r="8" spans="1:8" x14ac:dyDescent="0.25">
      <c r="A8" s="4" t="s">
        <v>10</v>
      </c>
      <c r="B8" s="5" t="s">
        <v>6</v>
      </c>
      <c r="C8" s="6">
        <v>1729.29</v>
      </c>
      <c r="E8" s="8"/>
      <c r="F8" s="8"/>
      <c r="G8" s="7"/>
    </row>
    <row r="9" spans="1:8" x14ac:dyDescent="0.25">
      <c r="A9" s="4" t="s">
        <v>11</v>
      </c>
      <c r="B9" s="5" t="s">
        <v>4</v>
      </c>
      <c r="C9" s="6">
        <v>35668.75</v>
      </c>
      <c r="E9" s="9"/>
      <c r="F9" s="9"/>
      <c r="G9" s="7"/>
    </row>
    <row r="10" spans="1:8" x14ac:dyDescent="0.25">
      <c r="A10" s="4" t="s">
        <v>12</v>
      </c>
      <c r="B10" s="5" t="s">
        <v>4</v>
      </c>
      <c r="C10" s="6">
        <v>1750.8869999999999</v>
      </c>
      <c r="E10" s="7"/>
      <c r="F10" s="7"/>
      <c r="G10" s="7"/>
    </row>
    <row r="11" spans="1:8" x14ac:dyDescent="0.25">
      <c r="A11" s="4" t="s">
        <v>13</v>
      </c>
      <c r="B11" s="5" t="s">
        <v>14</v>
      </c>
      <c r="C11" s="6">
        <v>10425.77</v>
      </c>
    </row>
    <row r="12" spans="1:8" x14ac:dyDescent="0.25">
      <c r="A12" s="4" t="s">
        <v>15</v>
      </c>
      <c r="B12" s="5" t="s">
        <v>4</v>
      </c>
      <c r="C12" s="6">
        <v>28641.62</v>
      </c>
    </row>
    <row r="13" spans="1:8" x14ac:dyDescent="0.25">
      <c r="A13" s="4" t="s">
        <v>16</v>
      </c>
      <c r="B13" s="5" t="s">
        <v>8</v>
      </c>
      <c r="C13" s="6">
        <v>6273.38</v>
      </c>
    </row>
    <row r="14" spans="1:8" x14ac:dyDescent="0.25">
      <c r="A14" s="4" t="s">
        <v>17</v>
      </c>
      <c r="B14" s="5" t="s">
        <v>14</v>
      </c>
      <c r="C14" s="6">
        <v>4133.0200000000004</v>
      </c>
    </row>
    <row r="15" spans="1:8" x14ac:dyDescent="0.25">
      <c r="A15" s="4" t="s">
        <v>18</v>
      </c>
      <c r="B15" s="5" t="s">
        <v>4</v>
      </c>
      <c r="C15" s="6">
        <v>1139.3</v>
      </c>
    </row>
    <row r="16" spans="1:8" x14ac:dyDescent="0.25">
      <c r="A16" s="4" t="s">
        <v>19</v>
      </c>
      <c r="B16" s="5" t="s">
        <v>4</v>
      </c>
      <c r="C16" s="6">
        <v>1670.84</v>
      </c>
    </row>
    <row r="17" spans="1:3" x14ac:dyDescent="0.25">
      <c r="A17" s="4" t="s">
        <v>20</v>
      </c>
      <c r="B17" s="5" t="s">
        <v>14</v>
      </c>
      <c r="C17" s="6">
        <v>9258.2000000000007</v>
      </c>
    </row>
    <row r="18" spans="1:3" x14ac:dyDescent="0.25">
      <c r="A18" s="4" t="s">
        <v>21</v>
      </c>
      <c r="B18" s="5" t="s">
        <v>6</v>
      </c>
      <c r="C18" s="6">
        <v>4644.83</v>
      </c>
    </row>
    <row r="19" spans="1:3" x14ac:dyDescent="0.25">
      <c r="A19" s="4" t="s">
        <v>22</v>
      </c>
      <c r="B19" s="5" t="s">
        <v>8</v>
      </c>
      <c r="C19" s="6">
        <v>1832.45</v>
      </c>
    </row>
    <row r="20" spans="1:3" x14ac:dyDescent="0.25">
      <c r="A20" s="4" t="s">
        <v>23</v>
      </c>
      <c r="B20" s="5" t="s">
        <v>4</v>
      </c>
      <c r="C20" s="6">
        <v>455.98</v>
      </c>
    </row>
    <row r="21" spans="1:3" x14ac:dyDescent="0.25">
      <c r="A21" s="4" t="s">
        <v>24</v>
      </c>
      <c r="B21" s="5" t="s">
        <v>14</v>
      </c>
      <c r="C21" s="6">
        <v>2938.97</v>
      </c>
    </row>
    <row r="22" spans="1:3" x14ac:dyDescent="0.25">
      <c r="A22" s="4" t="s">
        <v>25</v>
      </c>
      <c r="B22" s="5" t="s">
        <v>6</v>
      </c>
      <c r="C22" s="6">
        <v>3007.61</v>
      </c>
    </row>
    <row r="23" spans="1:3" x14ac:dyDescent="0.25">
      <c r="A23" s="4" t="s">
        <v>26</v>
      </c>
      <c r="B23" s="5" t="s">
        <v>27</v>
      </c>
      <c r="C23" s="6">
        <v>8158.42</v>
      </c>
    </row>
    <row r="24" spans="1:3" x14ac:dyDescent="0.25">
      <c r="A24" s="4" t="s">
        <v>28</v>
      </c>
      <c r="B24" s="5" t="s">
        <v>4</v>
      </c>
      <c r="C24" s="6">
        <v>6278.41</v>
      </c>
    </row>
    <row r="25" spans="1:3" x14ac:dyDescent="0.25">
      <c r="A25" s="4" t="s">
        <v>29</v>
      </c>
      <c r="B25" s="5" t="s">
        <v>27</v>
      </c>
      <c r="C25" s="6">
        <v>1580.86</v>
      </c>
    </row>
    <row r="26" spans="1:3" x14ac:dyDescent="0.25">
      <c r="A26" s="4" t="s">
        <v>30</v>
      </c>
      <c r="B26" s="5" t="s">
        <v>14</v>
      </c>
      <c r="C26" s="6">
        <v>2855.67</v>
      </c>
    </row>
    <row r="27" spans="1:3" x14ac:dyDescent="0.25">
      <c r="A27" s="4" t="s">
        <v>31</v>
      </c>
      <c r="B27" s="5" t="s">
        <v>14</v>
      </c>
      <c r="C27" s="6">
        <v>1184.6600000000001</v>
      </c>
    </row>
    <row r="28" spans="1:3" x14ac:dyDescent="0.25">
      <c r="A28" s="4" t="s">
        <v>32</v>
      </c>
      <c r="B28" s="5" t="s">
        <v>6</v>
      </c>
      <c r="C28" s="6">
        <v>8178.2</v>
      </c>
    </row>
    <row r="29" spans="1:3" x14ac:dyDescent="0.25">
      <c r="A29" s="4" t="s">
        <v>33</v>
      </c>
      <c r="B29" s="5" t="s">
        <v>27</v>
      </c>
      <c r="C29" s="6">
        <v>4604.2700000000004</v>
      </c>
    </row>
    <row r="30" spans="1:3" x14ac:dyDescent="0.25">
      <c r="A30" s="4" t="s">
        <v>34</v>
      </c>
      <c r="B30" s="5" t="s">
        <v>27</v>
      </c>
      <c r="C30" s="6">
        <v>1314.17</v>
      </c>
    </row>
    <row r="31" spans="1:3" ht="15.75" thickBot="1" x14ac:dyDescent="0.3">
      <c r="A31" s="90" t="s">
        <v>35</v>
      </c>
      <c r="B31" s="91" t="s">
        <v>27</v>
      </c>
      <c r="C31" s="92">
        <v>208.44</v>
      </c>
    </row>
    <row r="32" spans="1:3" ht="15.75" thickBot="1" x14ac:dyDescent="0.3">
      <c r="A32" s="93" t="s">
        <v>233</v>
      </c>
      <c r="B32" s="94"/>
      <c r="C32" s="95">
        <f>COUNTIF(C4:C31,"&gt;10000")</f>
        <v>5</v>
      </c>
    </row>
  </sheetData>
  <mergeCells count="2">
    <mergeCell ref="A1:H1"/>
    <mergeCell ref="A32:B32"/>
  </mergeCells>
  <conditionalFormatting sqref="C4:C31">
    <cfRule type="cellIs" dxfId="0" priority="1" operator="lessThan">
      <formula>2000</formula>
    </cfRule>
    <cfRule type="cellIs" dxfId="1" priority="2" operator="greaterThan">
      <formula>10000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"/>
  <sheetViews>
    <sheetView zoomScale="85" zoomScaleNormal="85" workbookViewId="0">
      <selection activeCell="A19" sqref="A19"/>
    </sheetView>
  </sheetViews>
  <sheetFormatPr defaultRowHeight="15" x14ac:dyDescent="0.25"/>
  <cols>
    <col min="1" max="16" width="5.5703125" customWidth="1"/>
    <col min="17" max="17" width="2.85546875" customWidth="1"/>
    <col min="18" max="18" width="7.42578125" customWidth="1"/>
    <col min="19" max="19" width="10" customWidth="1"/>
    <col min="20" max="20" width="12.42578125" customWidth="1"/>
    <col min="21" max="21" width="11.140625" customWidth="1"/>
    <col min="22" max="22" width="12.85546875" customWidth="1"/>
    <col min="23" max="23" width="12.42578125" customWidth="1"/>
  </cols>
  <sheetData>
    <row r="2" spans="1:23" x14ac:dyDescent="0.25">
      <c r="A2" s="87" t="s">
        <v>36</v>
      </c>
      <c r="B2" s="87"/>
      <c r="C2" s="87"/>
      <c r="D2" s="87"/>
      <c r="E2" s="87"/>
      <c r="F2" s="87"/>
      <c r="G2" s="11">
        <v>150</v>
      </c>
    </row>
    <row r="3" spans="1:23" x14ac:dyDescent="0.25">
      <c r="A3" s="87" t="s">
        <v>37</v>
      </c>
      <c r="B3" s="87"/>
      <c r="C3" s="87"/>
      <c r="D3" s="87"/>
      <c r="E3" s="87"/>
      <c r="F3" s="87"/>
      <c r="G3" s="11">
        <v>100</v>
      </c>
    </row>
    <row r="5" spans="1:23" ht="75" customHeight="1" x14ac:dyDescent="0.25">
      <c r="A5" s="12" t="s">
        <v>38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R5" s="14"/>
      <c r="S5" s="15" t="s">
        <v>39</v>
      </c>
      <c r="T5" s="2" t="s">
        <v>40</v>
      </c>
      <c r="U5" s="2" t="s">
        <v>41</v>
      </c>
      <c r="V5" s="2" t="s">
        <v>42</v>
      </c>
      <c r="W5" s="2" t="s">
        <v>43</v>
      </c>
    </row>
    <row r="6" spans="1:23" ht="14.45" x14ac:dyDescent="0.35">
      <c r="A6" s="16">
        <v>1</v>
      </c>
      <c r="B6" s="17">
        <v>2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17">
        <v>1</v>
      </c>
      <c r="J6" s="17">
        <v>1</v>
      </c>
      <c r="K6" s="17">
        <v>1</v>
      </c>
      <c r="L6" s="17">
        <v>0</v>
      </c>
      <c r="M6" s="17">
        <v>1</v>
      </c>
      <c r="N6" s="17">
        <v>1</v>
      </c>
      <c r="O6" s="17">
        <v>1</v>
      </c>
      <c r="P6" s="17">
        <v>1</v>
      </c>
      <c r="R6" s="18"/>
      <c r="S6" s="19">
        <f>COUNTIF(B6:P6,0)</f>
        <v>1</v>
      </c>
      <c r="T6" s="4">
        <f>COUNTIF(B6:P6,1)</f>
        <v>7</v>
      </c>
      <c r="U6" s="4">
        <f>COUNTIF(B6:P6,2)</f>
        <v>7</v>
      </c>
      <c r="V6" s="4">
        <f>T6*$G$3</f>
        <v>700</v>
      </c>
      <c r="W6" s="4">
        <f>U6*$G$2</f>
        <v>1050</v>
      </c>
    </row>
    <row r="7" spans="1:23" ht="14.45" x14ac:dyDescent="0.35">
      <c r="A7" s="16">
        <v>2</v>
      </c>
      <c r="B7" s="17">
        <v>0</v>
      </c>
      <c r="C7" s="17">
        <v>1</v>
      </c>
      <c r="D7" s="17">
        <v>0</v>
      </c>
      <c r="E7" s="17">
        <v>1</v>
      </c>
      <c r="F7" s="17">
        <v>0</v>
      </c>
      <c r="G7" s="17">
        <v>0</v>
      </c>
      <c r="H7" s="17">
        <v>2</v>
      </c>
      <c r="I7" s="17">
        <v>0</v>
      </c>
      <c r="J7" s="17">
        <v>1</v>
      </c>
      <c r="K7" s="17">
        <v>1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R7" s="20"/>
      <c r="S7" s="19">
        <f t="shared" ref="S7:S17" si="0">COUNTIF(B7:P7,0)</f>
        <v>10</v>
      </c>
      <c r="T7" s="4">
        <f t="shared" ref="T7:T17" si="1">COUNTIF(B7:P7,1)</f>
        <v>4</v>
      </c>
      <c r="U7" s="4">
        <f t="shared" ref="U7:U17" si="2">COUNTIF(B7:P7,2)</f>
        <v>1</v>
      </c>
      <c r="V7" s="4">
        <f t="shared" ref="V7:V17" si="3">T7*$G$3</f>
        <v>400</v>
      </c>
      <c r="W7" s="4">
        <f t="shared" ref="W7:W17" si="4">U7*$G$2</f>
        <v>150</v>
      </c>
    </row>
    <row r="8" spans="1:23" ht="14.45" x14ac:dyDescent="0.35">
      <c r="A8" s="16">
        <v>3</v>
      </c>
      <c r="B8" s="17">
        <v>0</v>
      </c>
      <c r="C8" s="17">
        <v>2</v>
      </c>
      <c r="D8" s="17">
        <v>2</v>
      </c>
      <c r="E8" s="17">
        <v>2</v>
      </c>
      <c r="F8" s="17">
        <v>2</v>
      </c>
      <c r="G8" s="17">
        <v>2</v>
      </c>
      <c r="H8" s="17">
        <v>2</v>
      </c>
      <c r="I8" s="17">
        <v>2</v>
      </c>
      <c r="J8" s="17">
        <v>0</v>
      </c>
      <c r="K8" s="17">
        <v>2</v>
      </c>
      <c r="L8" s="17">
        <v>2</v>
      </c>
      <c r="M8" s="17">
        <v>2</v>
      </c>
      <c r="N8" s="17">
        <v>2</v>
      </c>
      <c r="O8" s="17">
        <v>2</v>
      </c>
      <c r="P8" s="17">
        <v>1</v>
      </c>
      <c r="R8" s="20"/>
      <c r="S8" s="19">
        <f t="shared" si="0"/>
        <v>2</v>
      </c>
      <c r="T8" s="4">
        <f t="shared" si="1"/>
        <v>1</v>
      </c>
      <c r="U8" s="4">
        <f t="shared" si="2"/>
        <v>12</v>
      </c>
      <c r="V8" s="4">
        <f t="shared" si="3"/>
        <v>100</v>
      </c>
      <c r="W8" s="4">
        <f t="shared" si="4"/>
        <v>1800</v>
      </c>
    </row>
    <row r="9" spans="1:23" ht="14.45" x14ac:dyDescent="0.35">
      <c r="A9" s="16">
        <v>4</v>
      </c>
      <c r="B9" s="17">
        <v>0</v>
      </c>
      <c r="C9" s="17">
        <v>1</v>
      </c>
      <c r="D9" s="17">
        <v>0</v>
      </c>
      <c r="E9" s="17">
        <v>1</v>
      </c>
      <c r="F9" s="17">
        <v>0</v>
      </c>
      <c r="G9" s="17">
        <v>0</v>
      </c>
      <c r="H9" s="17">
        <v>2</v>
      </c>
      <c r="I9" s="17">
        <v>0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2</v>
      </c>
      <c r="P9" s="17">
        <v>0</v>
      </c>
      <c r="R9" s="20"/>
      <c r="S9" s="19">
        <f t="shared" si="0"/>
        <v>6</v>
      </c>
      <c r="T9" s="4">
        <f t="shared" si="1"/>
        <v>2</v>
      </c>
      <c r="U9" s="4">
        <f t="shared" si="2"/>
        <v>7</v>
      </c>
      <c r="V9" s="4">
        <f t="shared" si="3"/>
        <v>200</v>
      </c>
      <c r="W9" s="4">
        <f t="shared" si="4"/>
        <v>1050</v>
      </c>
    </row>
    <row r="10" spans="1:23" ht="14.45" x14ac:dyDescent="0.35">
      <c r="A10" s="16">
        <v>5</v>
      </c>
      <c r="B10" s="17">
        <v>0</v>
      </c>
      <c r="C10" s="17">
        <v>1</v>
      </c>
      <c r="D10" s="17">
        <v>0</v>
      </c>
      <c r="E10" s="17">
        <v>1</v>
      </c>
      <c r="F10" s="17">
        <v>0</v>
      </c>
      <c r="G10" s="17">
        <v>0</v>
      </c>
      <c r="H10" s="17">
        <v>0</v>
      </c>
      <c r="I10" s="17">
        <v>0</v>
      </c>
      <c r="J10" s="17">
        <v>2</v>
      </c>
      <c r="K10" s="17">
        <v>0</v>
      </c>
      <c r="L10" s="17">
        <v>2</v>
      </c>
      <c r="M10" s="17">
        <v>0</v>
      </c>
      <c r="N10" s="17">
        <v>0</v>
      </c>
      <c r="O10" s="17">
        <v>0</v>
      </c>
      <c r="P10" s="17">
        <v>0</v>
      </c>
      <c r="R10" s="20"/>
      <c r="S10" s="19">
        <f t="shared" si="0"/>
        <v>11</v>
      </c>
      <c r="T10" s="4">
        <f t="shared" si="1"/>
        <v>2</v>
      </c>
      <c r="U10" s="4">
        <f t="shared" si="2"/>
        <v>2</v>
      </c>
      <c r="V10" s="4">
        <f t="shared" si="3"/>
        <v>200</v>
      </c>
      <c r="W10" s="4">
        <f t="shared" si="4"/>
        <v>300</v>
      </c>
    </row>
    <row r="11" spans="1:23" ht="14.45" x14ac:dyDescent="0.35">
      <c r="A11" s="16">
        <v>6</v>
      </c>
      <c r="B11" s="17">
        <v>0</v>
      </c>
      <c r="C11" s="17">
        <v>1</v>
      </c>
      <c r="D11" s="17">
        <v>0</v>
      </c>
      <c r="E11" s="17">
        <v>2</v>
      </c>
      <c r="F11" s="17">
        <v>2</v>
      </c>
      <c r="G11" s="17">
        <v>0</v>
      </c>
      <c r="H11" s="17">
        <v>2</v>
      </c>
      <c r="I11" s="17">
        <v>0</v>
      </c>
      <c r="J11" s="17">
        <v>0</v>
      </c>
      <c r="K11" s="17">
        <v>2</v>
      </c>
      <c r="L11" s="17">
        <v>2</v>
      </c>
      <c r="M11" s="17">
        <v>2</v>
      </c>
      <c r="N11" s="17">
        <v>0</v>
      </c>
      <c r="O11" s="17">
        <v>0</v>
      </c>
      <c r="P11" s="17">
        <v>0</v>
      </c>
      <c r="R11" s="20"/>
      <c r="S11" s="19">
        <f t="shared" si="0"/>
        <v>8</v>
      </c>
      <c r="T11" s="4">
        <f t="shared" si="1"/>
        <v>1</v>
      </c>
      <c r="U11" s="4">
        <f t="shared" si="2"/>
        <v>6</v>
      </c>
      <c r="V11" s="4">
        <f t="shared" si="3"/>
        <v>100</v>
      </c>
      <c r="W11" s="4">
        <f t="shared" si="4"/>
        <v>900</v>
      </c>
    </row>
    <row r="12" spans="1:23" ht="14.45" x14ac:dyDescent="0.35">
      <c r="A12" s="16">
        <v>7</v>
      </c>
      <c r="B12" s="17">
        <v>0</v>
      </c>
      <c r="C12" s="17">
        <v>1</v>
      </c>
      <c r="D12" s="17">
        <v>0</v>
      </c>
      <c r="E12" s="17">
        <v>0</v>
      </c>
      <c r="F12" s="17">
        <v>0</v>
      </c>
      <c r="G12" s="17">
        <v>0</v>
      </c>
      <c r="H12" s="17">
        <v>2</v>
      </c>
      <c r="I12" s="17">
        <v>2</v>
      </c>
      <c r="J12" s="17">
        <v>2</v>
      </c>
      <c r="K12" s="17">
        <v>2</v>
      </c>
      <c r="L12" s="17">
        <v>2</v>
      </c>
      <c r="M12" s="17">
        <v>2</v>
      </c>
      <c r="N12" s="17">
        <v>2</v>
      </c>
      <c r="O12" s="17">
        <v>2</v>
      </c>
      <c r="P12" s="17">
        <v>0</v>
      </c>
      <c r="R12" s="20"/>
      <c r="S12" s="19">
        <f t="shared" si="0"/>
        <v>6</v>
      </c>
      <c r="T12" s="4">
        <f t="shared" si="1"/>
        <v>1</v>
      </c>
      <c r="U12" s="4">
        <f t="shared" si="2"/>
        <v>8</v>
      </c>
      <c r="V12" s="4">
        <f t="shared" si="3"/>
        <v>100</v>
      </c>
      <c r="W12" s="4">
        <f t="shared" si="4"/>
        <v>1200</v>
      </c>
    </row>
    <row r="13" spans="1:23" ht="14.45" x14ac:dyDescent="0.35">
      <c r="A13" s="16">
        <v>8</v>
      </c>
      <c r="B13" s="17">
        <v>0</v>
      </c>
      <c r="C13" s="17">
        <v>1</v>
      </c>
      <c r="D13" s="17">
        <v>0</v>
      </c>
      <c r="E13" s="17">
        <v>2</v>
      </c>
      <c r="F13" s="17">
        <v>0</v>
      </c>
      <c r="G13" s="17">
        <v>0</v>
      </c>
      <c r="H13" s="17">
        <v>0</v>
      </c>
      <c r="I13" s="17">
        <v>0</v>
      </c>
      <c r="J13" s="17">
        <v>2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R13" s="20"/>
      <c r="S13" s="19">
        <f t="shared" si="0"/>
        <v>12</v>
      </c>
      <c r="T13" s="4">
        <f t="shared" si="1"/>
        <v>1</v>
      </c>
      <c r="U13" s="4">
        <f t="shared" si="2"/>
        <v>2</v>
      </c>
      <c r="V13" s="4">
        <f t="shared" si="3"/>
        <v>100</v>
      </c>
      <c r="W13" s="4">
        <f t="shared" si="4"/>
        <v>300</v>
      </c>
    </row>
    <row r="14" spans="1:23" ht="14.45" x14ac:dyDescent="0.35">
      <c r="A14" s="16">
        <v>9</v>
      </c>
      <c r="B14" s="17">
        <v>0</v>
      </c>
      <c r="C14" s="17">
        <v>1</v>
      </c>
      <c r="D14" s="17">
        <v>0</v>
      </c>
      <c r="E14" s="17">
        <v>2</v>
      </c>
      <c r="F14" s="17">
        <v>0</v>
      </c>
      <c r="G14" s="17">
        <v>0</v>
      </c>
      <c r="H14" s="17">
        <v>0</v>
      </c>
      <c r="I14" s="17">
        <v>0</v>
      </c>
      <c r="J14" s="17">
        <v>2</v>
      </c>
      <c r="K14" s="17">
        <v>2</v>
      </c>
      <c r="L14" s="17">
        <v>2</v>
      </c>
      <c r="M14" s="17">
        <v>2</v>
      </c>
      <c r="N14" s="17">
        <v>2</v>
      </c>
      <c r="O14" s="17">
        <v>0</v>
      </c>
      <c r="P14" s="17">
        <v>0</v>
      </c>
      <c r="R14" s="20"/>
      <c r="S14" s="19">
        <f t="shared" si="0"/>
        <v>8</v>
      </c>
      <c r="T14" s="4">
        <f t="shared" si="1"/>
        <v>1</v>
      </c>
      <c r="U14" s="4">
        <f t="shared" si="2"/>
        <v>6</v>
      </c>
      <c r="V14" s="4">
        <f t="shared" si="3"/>
        <v>100</v>
      </c>
      <c r="W14" s="4">
        <f t="shared" si="4"/>
        <v>900</v>
      </c>
    </row>
    <row r="15" spans="1:23" ht="14.45" x14ac:dyDescent="0.35">
      <c r="A15" s="16">
        <v>10</v>
      </c>
      <c r="B15" s="17">
        <v>0</v>
      </c>
      <c r="C15" s="17">
        <v>1</v>
      </c>
      <c r="D15" s="17">
        <v>0</v>
      </c>
      <c r="E15" s="17">
        <v>2</v>
      </c>
      <c r="F15" s="17">
        <v>0</v>
      </c>
      <c r="G15" s="17">
        <v>0</v>
      </c>
      <c r="H15" s="17">
        <v>0</v>
      </c>
      <c r="I15" s="17">
        <v>0</v>
      </c>
      <c r="J15" s="17">
        <v>2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R15" s="20"/>
      <c r="S15" s="19">
        <f t="shared" si="0"/>
        <v>12</v>
      </c>
      <c r="T15" s="4">
        <f t="shared" si="1"/>
        <v>1</v>
      </c>
      <c r="U15" s="4">
        <f t="shared" si="2"/>
        <v>2</v>
      </c>
      <c r="V15" s="4">
        <f t="shared" si="3"/>
        <v>100</v>
      </c>
      <c r="W15" s="4">
        <f t="shared" si="4"/>
        <v>300</v>
      </c>
    </row>
    <row r="16" spans="1:23" ht="14.45" x14ac:dyDescent="0.35">
      <c r="A16" s="16">
        <v>11</v>
      </c>
      <c r="B16" s="17">
        <v>0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2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R16" s="20"/>
      <c r="S16" s="19">
        <f t="shared" si="0"/>
        <v>13</v>
      </c>
      <c r="T16" s="4">
        <f t="shared" si="1"/>
        <v>1</v>
      </c>
      <c r="U16" s="4">
        <f t="shared" si="2"/>
        <v>1</v>
      </c>
      <c r="V16" s="4">
        <f t="shared" si="3"/>
        <v>100</v>
      </c>
      <c r="W16" s="4">
        <f t="shared" si="4"/>
        <v>150</v>
      </c>
    </row>
    <row r="17" spans="1:23" ht="14.45" x14ac:dyDescent="0.35">
      <c r="A17" s="16">
        <v>12</v>
      </c>
      <c r="B17" s="17">
        <v>0</v>
      </c>
      <c r="C17" s="17">
        <v>1</v>
      </c>
      <c r="D17" s="17">
        <v>0</v>
      </c>
      <c r="E17" s="17">
        <v>2</v>
      </c>
      <c r="F17" s="17">
        <v>0</v>
      </c>
      <c r="G17" s="17">
        <v>0</v>
      </c>
      <c r="H17" s="17">
        <v>0</v>
      </c>
      <c r="I17" s="17">
        <v>0</v>
      </c>
      <c r="J17" s="17">
        <v>2</v>
      </c>
      <c r="K17" s="17">
        <v>2</v>
      </c>
      <c r="L17" s="17">
        <v>2</v>
      </c>
      <c r="M17" s="17">
        <v>0</v>
      </c>
      <c r="N17" s="17">
        <v>0</v>
      </c>
      <c r="O17" s="17">
        <v>0</v>
      </c>
      <c r="P17" s="17">
        <v>0</v>
      </c>
      <c r="R17" s="20"/>
      <c r="S17" s="19">
        <f t="shared" si="0"/>
        <v>10</v>
      </c>
      <c r="T17" s="4">
        <f t="shared" si="1"/>
        <v>1</v>
      </c>
      <c r="U17" s="4">
        <f t="shared" si="2"/>
        <v>4</v>
      </c>
      <c r="V17" s="4">
        <f t="shared" si="3"/>
        <v>100</v>
      </c>
      <c r="W17" s="4">
        <f t="shared" si="4"/>
        <v>600</v>
      </c>
    </row>
    <row r="18" spans="1:23" x14ac:dyDescent="0.25">
      <c r="R18" s="21" t="s">
        <v>44</v>
      </c>
      <c r="S18" s="22">
        <f>SUM(S6:S17)</f>
        <v>99</v>
      </c>
      <c r="T18" s="23">
        <f>SUM(T6:T17)</f>
        <v>23</v>
      </c>
      <c r="U18" s="23">
        <f>SUM(U6:U17)</f>
        <v>58</v>
      </c>
    </row>
    <row r="19" spans="1:23" x14ac:dyDescent="0.25">
      <c r="R19" s="21" t="s">
        <v>45</v>
      </c>
      <c r="S19" s="21"/>
      <c r="V19" s="24">
        <f>SUM(V6:V17)</f>
        <v>2300</v>
      </c>
      <c r="W19" s="24">
        <f>SUM(W6:W17)</f>
        <v>8700</v>
      </c>
    </row>
    <row r="20" spans="1:23" x14ac:dyDescent="0.25">
      <c r="R20" s="21" t="s">
        <v>46</v>
      </c>
      <c r="S20" s="21"/>
      <c r="W20" s="25">
        <f>V19+W19</f>
        <v>11000</v>
      </c>
    </row>
  </sheetData>
  <mergeCells count="2">
    <mergeCell ref="A2:F2"/>
    <mergeCell ref="A3:F3"/>
  </mergeCells>
  <conditionalFormatting sqref="B6:P17">
    <cfRule type="cellIs" dxfId="8" priority="1" operator="equal">
      <formula>2</formula>
    </cfRule>
    <cfRule type="cellIs" dxfId="7" priority="2" operator="equal">
      <formula>1</formula>
    </cfRule>
    <cfRule type="cellIs" dxfId="6" priority="3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A29" sqref="A29"/>
    </sheetView>
  </sheetViews>
  <sheetFormatPr defaultRowHeight="15" outlineLevelRow="2" x14ac:dyDescent="0.25"/>
  <cols>
    <col min="1" max="1" width="12.7109375" customWidth="1"/>
    <col min="2" max="2" width="17.28515625" customWidth="1"/>
    <col min="3" max="3" width="9.42578125" customWidth="1"/>
    <col min="4" max="4" width="12.42578125" customWidth="1"/>
    <col min="5" max="5" width="15.42578125" customWidth="1"/>
    <col min="6" max="6" width="15.7109375" customWidth="1"/>
    <col min="7" max="7" width="13.42578125" customWidth="1"/>
  </cols>
  <sheetData>
    <row r="1" spans="1:7" ht="48.6" customHeight="1" x14ac:dyDescent="0.25">
      <c r="A1" s="34" t="s">
        <v>74</v>
      </c>
      <c r="B1" s="35" t="s">
        <v>75</v>
      </c>
      <c r="C1" s="35" t="s">
        <v>76</v>
      </c>
      <c r="D1" s="35" t="s">
        <v>77</v>
      </c>
      <c r="E1" s="35" t="s">
        <v>78</v>
      </c>
      <c r="F1" s="35" t="s">
        <v>79</v>
      </c>
      <c r="G1" s="35" t="s">
        <v>80</v>
      </c>
    </row>
    <row r="2" spans="1:7" ht="18" hidden="1" customHeight="1" outlineLevel="2" thickBot="1" x14ac:dyDescent="0.4">
      <c r="A2" s="36" t="s">
        <v>81</v>
      </c>
      <c r="B2" s="37" t="s">
        <v>82</v>
      </c>
      <c r="C2" s="38">
        <v>8</v>
      </c>
      <c r="D2" s="38">
        <v>9500</v>
      </c>
      <c r="E2" s="39">
        <f>C2*D2</f>
        <v>76000</v>
      </c>
      <c r="F2" s="40"/>
      <c r="G2" s="41"/>
    </row>
    <row r="3" spans="1:7" ht="18" hidden="1" customHeight="1" outlineLevel="2" x14ac:dyDescent="0.35">
      <c r="A3" s="36" t="s">
        <v>81</v>
      </c>
      <c r="B3" s="37" t="s">
        <v>83</v>
      </c>
      <c r="C3" s="42">
        <v>8</v>
      </c>
      <c r="D3" s="42">
        <v>12500</v>
      </c>
      <c r="E3" s="39">
        <f t="shared" ref="E3:E25" si="0">C3*D3</f>
        <v>100000</v>
      </c>
      <c r="F3" s="43"/>
      <c r="G3" s="44"/>
    </row>
    <row r="4" spans="1:7" ht="30.95" customHeight="1" outlineLevel="1" collapsed="1" x14ac:dyDescent="0.25">
      <c r="A4" s="45" t="s">
        <v>84</v>
      </c>
      <c r="B4" s="46"/>
      <c r="C4" s="38"/>
      <c r="D4" s="42"/>
      <c r="E4" s="39">
        <f>SUBTOTAL(9,E2:E3)</f>
        <v>176000</v>
      </c>
      <c r="F4" s="43">
        <f>E4*$G$4</f>
        <v>43956.043956043955</v>
      </c>
      <c r="G4" s="44">
        <v>0.24975024975024973</v>
      </c>
    </row>
    <row r="5" spans="1:7" ht="18" hidden="1" customHeight="1" outlineLevel="2" x14ac:dyDescent="0.35">
      <c r="A5" s="36" t="s">
        <v>85</v>
      </c>
      <c r="B5" s="46" t="s">
        <v>86</v>
      </c>
      <c r="C5" s="38">
        <v>7</v>
      </c>
      <c r="D5" s="42">
        <v>7500</v>
      </c>
      <c r="E5" s="39">
        <f t="shared" si="0"/>
        <v>52500</v>
      </c>
      <c r="F5" s="43">
        <f t="shared" ref="F5:F26" si="1">E5*$G$4</f>
        <v>13111.888111888111</v>
      </c>
      <c r="G5" s="44"/>
    </row>
    <row r="6" spans="1:7" ht="18" hidden="1" customHeight="1" outlineLevel="2" x14ac:dyDescent="0.35">
      <c r="A6" s="36" t="s">
        <v>85</v>
      </c>
      <c r="B6" s="46" t="s">
        <v>87</v>
      </c>
      <c r="C6" s="38">
        <v>12</v>
      </c>
      <c r="D6" s="42">
        <v>1200</v>
      </c>
      <c r="E6" s="39">
        <f t="shared" si="0"/>
        <v>14400</v>
      </c>
      <c r="F6" s="43">
        <f t="shared" si="1"/>
        <v>3596.4035964035961</v>
      </c>
      <c r="G6" s="44"/>
    </row>
    <row r="7" spans="1:7" ht="18" hidden="1" customHeight="1" outlineLevel="2" x14ac:dyDescent="0.35">
      <c r="A7" s="36" t="s">
        <v>85</v>
      </c>
      <c r="B7" s="37" t="s">
        <v>88</v>
      </c>
      <c r="C7" s="42">
        <v>6</v>
      </c>
      <c r="D7" s="42">
        <v>13000</v>
      </c>
      <c r="E7" s="39">
        <f t="shared" si="0"/>
        <v>78000</v>
      </c>
      <c r="F7" s="43">
        <f t="shared" si="1"/>
        <v>19480.519480519481</v>
      </c>
      <c r="G7" s="44"/>
    </row>
    <row r="8" spans="1:7" ht="18" hidden="1" customHeight="1" outlineLevel="2" x14ac:dyDescent="0.35">
      <c r="A8" s="36" t="s">
        <v>85</v>
      </c>
      <c r="B8" s="37" t="s">
        <v>89</v>
      </c>
      <c r="C8" s="42">
        <v>11</v>
      </c>
      <c r="D8" s="42">
        <v>4500</v>
      </c>
      <c r="E8" s="39">
        <f t="shared" si="0"/>
        <v>49500</v>
      </c>
      <c r="F8" s="43">
        <f t="shared" si="1"/>
        <v>12362.637362637362</v>
      </c>
      <c r="G8" s="44"/>
    </row>
    <row r="9" spans="1:7" ht="18" hidden="1" customHeight="1" outlineLevel="2" x14ac:dyDescent="0.35">
      <c r="A9" s="36" t="s">
        <v>85</v>
      </c>
      <c r="B9" s="46" t="s">
        <v>90</v>
      </c>
      <c r="C9" s="38">
        <v>5</v>
      </c>
      <c r="D9" s="42">
        <v>5600</v>
      </c>
      <c r="E9" s="39">
        <f t="shared" si="0"/>
        <v>28000</v>
      </c>
      <c r="F9" s="43">
        <f t="shared" si="1"/>
        <v>6993.0069930069922</v>
      </c>
      <c r="G9" s="44"/>
    </row>
    <row r="10" spans="1:7" ht="18" hidden="1" customHeight="1" outlineLevel="2" x14ac:dyDescent="0.35">
      <c r="A10" s="36" t="s">
        <v>85</v>
      </c>
      <c r="B10" s="37" t="s">
        <v>91</v>
      </c>
      <c r="C10" s="42">
        <v>7</v>
      </c>
      <c r="D10" s="42">
        <v>9500</v>
      </c>
      <c r="E10" s="39">
        <f t="shared" si="0"/>
        <v>66500</v>
      </c>
      <c r="F10" s="43">
        <f t="shared" si="1"/>
        <v>16608.391608391608</v>
      </c>
      <c r="G10" s="44"/>
    </row>
    <row r="11" spans="1:7" ht="24.6" hidden="1" customHeight="1" outlineLevel="2" x14ac:dyDescent="0.35">
      <c r="A11" s="36" t="s">
        <v>85</v>
      </c>
      <c r="B11" s="37" t="s">
        <v>92</v>
      </c>
      <c r="C11" s="42">
        <v>16</v>
      </c>
      <c r="D11" s="42">
        <v>6900</v>
      </c>
      <c r="E11" s="39">
        <f t="shared" si="0"/>
        <v>110400</v>
      </c>
      <c r="F11" s="43">
        <f t="shared" si="1"/>
        <v>27572.427572427569</v>
      </c>
      <c r="G11" s="44"/>
    </row>
    <row r="12" spans="1:7" ht="33.950000000000003" customHeight="1" outlineLevel="1" collapsed="1" x14ac:dyDescent="0.25">
      <c r="A12" s="47" t="s">
        <v>93</v>
      </c>
      <c r="B12" s="37"/>
      <c r="C12" s="42"/>
      <c r="D12" s="42"/>
      <c r="E12" s="39">
        <f>SUBTOTAL(9,E5:E11)</f>
        <v>399300</v>
      </c>
      <c r="F12" s="43">
        <f t="shared" si="1"/>
        <v>99725.274725274721</v>
      </c>
      <c r="G12" s="44"/>
    </row>
    <row r="13" spans="1:7" ht="18" hidden="1" customHeight="1" outlineLevel="2" x14ac:dyDescent="0.35">
      <c r="A13" s="36" t="s">
        <v>94</v>
      </c>
      <c r="B13" s="37" t="s">
        <v>88</v>
      </c>
      <c r="C13" s="42">
        <v>10</v>
      </c>
      <c r="D13" s="42">
        <v>14500</v>
      </c>
      <c r="E13" s="39">
        <f t="shared" si="0"/>
        <v>145000</v>
      </c>
      <c r="F13" s="43">
        <f t="shared" si="1"/>
        <v>36213.78621378621</v>
      </c>
      <c r="G13" s="44"/>
    </row>
    <row r="14" spans="1:7" ht="18" hidden="1" customHeight="1" outlineLevel="2" x14ac:dyDescent="0.35">
      <c r="A14" s="36" t="s">
        <v>94</v>
      </c>
      <c r="B14" s="37" t="s">
        <v>82</v>
      </c>
      <c r="C14" s="42">
        <v>5</v>
      </c>
      <c r="D14" s="42">
        <v>11500</v>
      </c>
      <c r="E14" s="39">
        <f t="shared" si="0"/>
        <v>57500</v>
      </c>
      <c r="F14" s="43">
        <f t="shared" si="1"/>
        <v>14360.639360639359</v>
      </c>
      <c r="G14" s="44"/>
    </row>
    <row r="15" spans="1:7" ht="18" hidden="1" customHeight="1" outlineLevel="2" x14ac:dyDescent="0.35">
      <c r="A15" s="36" t="s">
        <v>94</v>
      </c>
      <c r="B15" s="37" t="s">
        <v>89</v>
      </c>
      <c r="C15" s="42">
        <v>4</v>
      </c>
      <c r="D15" s="42">
        <v>6000</v>
      </c>
      <c r="E15" s="39">
        <f t="shared" si="0"/>
        <v>24000</v>
      </c>
      <c r="F15" s="43">
        <f t="shared" si="1"/>
        <v>5994.0059940059937</v>
      </c>
      <c r="G15" s="44"/>
    </row>
    <row r="16" spans="1:7" ht="18" hidden="1" customHeight="1" outlineLevel="2" x14ac:dyDescent="0.35">
      <c r="A16" s="36" t="s">
        <v>94</v>
      </c>
      <c r="B16" s="37" t="s">
        <v>95</v>
      </c>
      <c r="C16" s="42">
        <v>2</v>
      </c>
      <c r="D16" s="42">
        <v>9000</v>
      </c>
      <c r="E16" s="39">
        <f t="shared" si="0"/>
        <v>18000</v>
      </c>
      <c r="F16" s="43">
        <f t="shared" si="1"/>
        <v>4495.504495504495</v>
      </c>
      <c r="G16" s="44"/>
    </row>
    <row r="17" spans="1:7" ht="18" hidden="1" customHeight="1" outlineLevel="2" x14ac:dyDescent="0.35">
      <c r="A17" s="36" t="s">
        <v>94</v>
      </c>
      <c r="B17" s="37" t="s">
        <v>96</v>
      </c>
      <c r="C17" s="42">
        <v>4</v>
      </c>
      <c r="D17" s="42">
        <v>4500</v>
      </c>
      <c r="E17" s="39">
        <f t="shared" si="0"/>
        <v>18000</v>
      </c>
      <c r="F17" s="43">
        <f t="shared" si="1"/>
        <v>4495.504495504495</v>
      </c>
      <c r="G17" s="44"/>
    </row>
    <row r="18" spans="1:7" ht="24.6" customHeight="1" outlineLevel="1" collapsed="1" x14ac:dyDescent="0.25">
      <c r="A18" s="47" t="s">
        <v>97</v>
      </c>
      <c r="B18" s="37"/>
      <c r="C18" s="42"/>
      <c r="D18" s="42"/>
      <c r="E18" s="39">
        <f>SUBTOTAL(9,E13:E17)</f>
        <v>262500</v>
      </c>
      <c r="F18" s="43">
        <f t="shared" si="1"/>
        <v>65559.440559440554</v>
      </c>
      <c r="G18" s="44"/>
    </row>
    <row r="19" spans="1:7" ht="18" hidden="1" customHeight="1" outlineLevel="2" x14ac:dyDescent="0.35">
      <c r="A19" s="36" t="s">
        <v>98</v>
      </c>
      <c r="B19" s="37" t="s">
        <v>99</v>
      </c>
      <c r="C19" s="42">
        <v>9</v>
      </c>
      <c r="D19" s="42">
        <v>9500</v>
      </c>
      <c r="E19" s="39">
        <f t="shared" si="0"/>
        <v>85500</v>
      </c>
      <c r="F19" s="43">
        <f t="shared" si="1"/>
        <v>21353.646353646353</v>
      </c>
      <c r="G19" s="44"/>
    </row>
    <row r="20" spans="1:7" ht="18" hidden="1" customHeight="1" outlineLevel="2" x14ac:dyDescent="0.35">
      <c r="A20" s="36" t="s">
        <v>98</v>
      </c>
      <c r="B20" s="37" t="s">
        <v>100</v>
      </c>
      <c r="C20" s="42">
        <v>4</v>
      </c>
      <c r="D20" s="42">
        <v>5400</v>
      </c>
      <c r="E20" s="39">
        <f t="shared" si="0"/>
        <v>21600</v>
      </c>
      <c r="F20" s="43">
        <f t="shared" si="1"/>
        <v>5394.6053946053944</v>
      </c>
      <c r="G20" s="44"/>
    </row>
    <row r="21" spans="1:7" ht="18" hidden="1" customHeight="1" outlineLevel="2" x14ac:dyDescent="0.35">
      <c r="A21" s="36" t="s">
        <v>98</v>
      </c>
      <c r="B21" s="37" t="s">
        <v>89</v>
      </c>
      <c r="C21" s="42">
        <v>6</v>
      </c>
      <c r="D21" s="42">
        <v>5600</v>
      </c>
      <c r="E21" s="39">
        <f t="shared" si="0"/>
        <v>33600</v>
      </c>
      <c r="F21" s="43">
        <f t="shared" si="1"/>
        <v>8391.6083916083917</v>
      </c>
      <c r="G21" s="44"/>
    </row>
    <row r="22" spans="1:7" ht="18" hidden="1" customHeight="1" outlineLevel="2" x14ac:dyDescent="0.35">
      <c r="A22" s="36" t="s">
        <v>98</v>
      </c>
      <c r="B22" s="37" t="s">
        <v>90</v>
      </c>
      <c r="C22" s="42">
        <v>4</v>
      </c>
      <c r="D22" s="42">
        <v>5500</v>
      </c>
      <c r="E22" s="39">
        <f t="shared" si="0"/>
        <v>22000</v>
      </c>
      <c r="F22" s="43">
        <f t="shared" si="1"/>
        <v>5494.5054945054944</v>
      </c>
      <c r="G22" s="44"/>
    </row>
    <row r="23" spans="1:7" ht="18" hidden="1" customHeight="1" outlineLevel="2" x14ac:dyDescent="0.35">
      <c r="A23" s="36" t="s">
        <v>98</v>
      </c>
      <c r="B23" s="37" t="s">
        <v>91</v>
      </c>
      <c r="C23" s="42">
        <v>5</v>
      </c>
      <c r="D23" s="42">
        <v>8500</v>
      </c>
      <c r="E23" s="39">
        <f t="shared" si="0"/>
        <v>42500</v>
      </c>
      <c r="F23" s="43">
        <f t="shared" si="1"/>
        <v>10614.385614385614</v>
      </c>
      <c r="G23" s="44"/>
    </row>
    <row r="24" spans="1:7" ht="18" hidden="1" customHeight="1" outlineLevel="2" x14ac:dyDescent="0.35">
      <c r="A24" s="36" t="s">
        <v>98</v>
      </c>
      <c r="B24" s="46" t="s">
        <v>95</v>
      </c>
      <c r="C24" s="38">
        <v>4</v>
      </c>
      <c r="D24" s="38">
        <v>9500</v>
      </c>
      <c r="E24" s="39">
        <f t="shared" si="0"/>
        <v>38000</v>
      </c>
      <c r="F24" s="43">
        <f t="shared" si="1"/>
        <v>9490.5094905094902</v>
      </c>
      <c r="G24" s="44"/>
    </row>
    <row r="25" spans="1:7" ht="18" hidden="1" customHeight="1" outlineLevel="2" x14ac:dyDescent="0.35">
      <c r="A25" s="36" t="s">
        <v>98</v>
      </c>
      <c r="B25" s="37" t="s">
        <v>101</v>
      </c>
      <c r="C25" s="42">
        <v>1</v>
      </c>
      <c r="D25" s="42">
        <v>8000</v>
      </c>
      <c r="E25" s="39">
        <f t="shared" si="0"/>
        <v>8000</v>
      </c>
      <c r="F25" s="43">
        <f t="shared" si="1"/>
        <v>1998.0019980019979</v>
      </c>
      <c r="G25" s="44"/>
    </row>
    <row r="26" spans="1:7" ht="32.450000000000003" customHeight="1" outlineLevel="1" collapsed="1" x14ac:dyDescent="0.25">
      <c r="A26" s="47" t="s">
        <v>102</v>
      </c>
      <c r="B26" s="42"/>
      <c r="C26" s="42"/>
      <c r="D26" s="42"/>
      <c r="E26" s="48">
        <f>SUBTOTAL(9,E19:E25)</f>
        <v>251200</v>
      </c>
      <c r="F26" s="43">
        <f t="shared" si="1"/>
        <v>62737.262737262732</v>
      </c>
      <c r="G26" s="44"/>
    </row>
    <row r="27" spans="1:7" ht="18" customHeight="1" x14ac:dyDescent="0.25">
      <c r="A27" s="47" t="s">
        <v>103</v>
      </c>
      <c r="B27" s="42"/>
      <c r="C27" s="42"/>
      <c r="D27" s="42"/>
      <c r="E27" s="39">
        <f>SUBTOTAL(9,E2:E25)</f>
        <v>1089000</v>
      </c>
      <c r="F27" s="49">
        <f>SUM(F4:F26)</f>
        <v>500000.00000000012</v>
      </c>
      <c r="G27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A22" sqref="A22"/>
    </sheetView>
  </sheetViews>
  <sheetFormatPr defaultColWidth="8.7109375" defaultRowHeight="15" x14ac:dyDescent="0.25"/>
  <cols>
    <col min="1" max="1" width="12.28515625" style="26" customWidth="1"/>
    <col min="2" max="2" width="10.5703125" style="26" customWidth="1"/>
    <col min="3" max="3" width="12.5703125" style="26" customWidth="1"/>
    <col min="4" max="4" width="13.140625" style="26" customWidth="1"/>
    <col min="5" max="5" width="17.7109375" style="26" customWidth="1"/>
    <col min="6" max="6" width="5.85546875" style="26" customWidth="1"/>
    <col min="7" max="7" width="8.7109375" style="26"/>
    <col min="8" max="8" width="13.7109375" style="26" customWidth="1"/>
    <col min="9" max="14" width="8.7109375" style="26"/>
    <col min="15" max="15" width="7.5703125" style="26" customWidth="1"/>
    <col min="16" max="16384" width="8.7109375" style="26"/>
  </cols>
  <sheetData>
    <row r="1" spans="1:5" ht="15.75" x14ac:dyDescent="0.25">
      <c r="A1" s="88" t="s">
        <v>47</v>
      </c>
      <c r="B1" s="88"/>
      <c r="C1" s="88"/>
      <c r="D1" s="88"/>
      <c r="E1" s="88"/>
    </row>
    <row r="2" spans="1:5" ht="14.45" x14ac:dyDescent="0.35">
      <c r="E2" s="27"/>
    </row>
    <row r="3" spans="1:5" ht="45.95" customHeight="1" x14ac:dyDescent="0.25">
      <c r="A3" s="28" t="s">
        <v>48</v>
      </c>
      <c r="B3" s="28" t="s">
        <v>49</v>
      </c>
      <c r="C3" s="28" t="s">
        <v>50</v>
      </c>
      <c r="D3" s="28" t="s">
        <v>51</v>
      </c>
      <c r="E3" s="28" t="s">
        <v>52</v>
      </c>
    </row>
    <row r="4" spans="1:5" x14ac:dyDescent="0.25">
      <c r="A4" s="29" t="s">
        <v>53</v>
      </c>
      <c r="B4" s="30">
        <v>2009</v>
      </c>
      <c r="C4" s="30">
        <v>87</v>
      </c>
      <c r="D4" s="31">
        <f ca="1">YEAR(TODAY())-B4</f>
        <v>10</v>
      </c>
      <c r="E4" s="30" t="str">
        <f ca="1">IF(D4&gt;=10,"да","-")</f>
        <v>да</v>
      </c>
    </row>
    <row r="5" spans="1:5" x14ac:dyDescent="0.25">
      <c r="A5" s="29" t="s">
        <v>54</v>
      </c>
      <c r="B5" s="30">
        <v>2016</v>
      </c>
      <c r="C5" s="30">
        <v>12</v>
      </c>
      <c r="D5" s="31">
        <f t="shared" ref="D5:D21" ca="1" si="0">YEAR(TODAY())-B5</f>
        <v>3</v>
      </c>
      <c r="E5" s="30" t="str">
        <f t="shared" ref="E5:E21" ca="1" si="1">IF(D5&gt;=10,"да","-")</f>
        <v>-</v>
      </c>
    </row>
    <row r="6" spans="1:5" x14ac:dyDescent="0.25">
      <c r="A6" s="29" t="s">
        <v>55</v>
      </c>
      <c r="B6" s="30">
        <v>2000</v>
      </c>
      <c r="C6" s="30">
        <v>95</v>
      </c>
      <c r="D6" s="31">
        <f t="shared" ca="1" si="0"/>
        <v>19</v>
      </c>
      <c r="E6" s="30" t="str">
        <f t="shared" ca="1" si="1"/>
        <v>да</v>
      </c>
    </row>
    <row r="7" spans="1:5" x14ac:dyDescent="0.25">
      <c r="A7" s="29" t="s">
        <v>56</v>
      </c>
      <c r="B7" s="30">
        <v>2006</v>
      </c>
      <c r="C7" s="30">
        <v>32</v>
      </c>
      <c r="D7" s="31">
        <f t="shared" ca="1" si="0"/>
        <v>13</v>
      </c>
      <c r="E7" s="30" t="str">
        <f t="shared" ca="1" si="1"/>
        <v>да</v>
      </c>
    </row>
    <row r="8" spans="1:5" x14ac:dyDescent="0.25">
      <c r="A8" s="29" t="s">
        <v>57</v>
      </c>
      <c r="B8" s="30">
        <v>2003</v>
      </c>
      <c r="C8" s="30">
        <v>56</v>
      </c>
      <c r="D8" s="31">
        <f t="shared" ca="1" si="0"/>
        <v>16</v>
      </c>
      <c r="E8" s="30" t="str">
        <f t="shared" ca="1" si="1"/>
        <v>да</v>
      </c>
    </row>
    <row r="9" spans="1:5" x14ac:dyDescent="0.25">
      <c r="A9" s="30" t="s">
        <v>58</v>
      </c>
      <c r="B9" s="30">
        <v>2014</v>
      </c>
      <c r="C9" s="30">
        <v>19</v>
      </c>
      <c r="D9" s="31">
        <f t="shared" ca="1" si="0"/>
        <v>5</v>
      </c>
      <c r="E9" s="30" t="str">
        <f t="shared" ca="1" si="1"/>
        <v>-</v>
      </c>
    </row>
    <row r="10" spans="1:5" ht="14.45" x14ac:dyDescent="0.35">
      <c r="A10" s="30" t="s">
        <v>59</v>
      </c>
      <c r="B10" s="30">
        <v>2017</v>
      </c>
      <c r="C10" s="30">
        <v>6</v>
      </c>
      <c r="D10" s="31">
        <f t="shared" ca="1" si="0"/>
        <v>2</v>
      </c>
      <c r="E10" s="30" t="str">
        <f t="shared" ca="1" si="1"/>
        <v>-</v>
      </c>
    </row>
    <row r="11" spans="1:5" ht="14.45" x14ac:dyDescent="0.35">
      <c r="A11" s="30" t="s">
        <v>60</v>
      </c>
      <c r="B11" s="30">
        <v>2014</v>
      </c>
      <c r="C11" s="30">
        <v>19</v>
      </c>
      <c r="D11" s="31">
        <f t="shared" ca="1" si="0"/>
        <v>5</v>
      </c>
      <c r="E11" s="30" t="str">
        <f t="shared" ca="1" si="1"/>
        <v>-</v>
      </c>
    </row>
    <row r="12" spans="1:5" ht="14.45" x14ac:dyDescent="0.35">
      <c r="A12" s="30" t="s">
        <v>61</v>
      </c>
      <c r="B12" s="30">
        <v>2008</v>
      </c>
      <c r="C12" s="30">
        <v>67</v>
      </c>
      <c r="D12" s="31">
        <f t="shared" ca="1" si="0"/>
        <v>11</v>
      </c>
      <c r="E12" s="30" t="str">
        <f t="shared" ca="1" si="1"/>
        <v>да</v>
      </c>
    </row>
    <row r="13" spans="1:5" ht="14.45" x14ac:dyDescent="0.35">
      <c r="A13" s="30" t="s">
        <v>62</v>
      </c>
      <c r="B13" s="30">
        <v>1999</v>
      </c>
      <c r="C13" s="30">
        <v>54</v>
      </c>
      <c r="D13" s="31">
        <f t="shared" ca="1" si="0"/>
        <v>20</v>
      </c>
      <c r="E13" s="30" t="str">
        <f t="shared" ca="1" si="1"/>
        <v>да</v>
      </c>
    </row>
    <row r="14" spans="1:5" ht="14.45" x14ac:dyDescent="0.35">
      <c r="A14" s="30" t="s">
        <v>63</v>
      </c>
      <c r="B14" s="30">
        <v>2018</v>
      </c>
      <c r="C14" s="30">
        <v>8</v>
      </c>
      <c r="D14" s="31">
        <f t="shared" ca="1" si="0"/>
        <v>1</v>
      </c>
      <c r="E14" s="30" t="str">
        <f t="shared" ca="1" si="1"/>
        <v>-</v>
      </c>
    </row>
    <row r="15" spans="1:5" ht="14.45" x14ac:dyDescent="0.35">
      <c r="A15" s="30" t="s">
        <v>64</v>
      </c>
      <c r="B15" s="30">
        <v>2016</v>
      </c>
      <c r="C15" s="30">
        <v>18</v>
      </c>
      <c r="D15" s="31">
        <f t="shared" ca="1" si="0"/>
        <v>3</v>
      </c>
      <c r="E15" s="30" t="str">
        <f t="shared" ca="1" si="1"/>
        <v>-</v>
      </c>
    </row>
    <row r="16" spans="1:5" ht="14.45" x14ac:dyDescent="0.35">
      <c r="A16" s="30" t="s">
        <v>65</v>
      </c>
      <c r="B16" s="30">
        <v>2019</v>
      </c>
      <c r="C16" s="30">
        <v>5</v>
      </c>
      <c r="D16" s="31">
        <f t="shared" ca="1" si="0"/>
        <v>0</v>
      </c>
      <c r="E16" s="30" t="str">
        <f t="shared" ca="1" si="1"/>
        <v>-</v>
      </c>
    </row>
    <row r="17" spans="1:5" ht="14.45" x14ac:dyDescent="0.35">
      <c r="A17" s="30" t="s">
        <v>66</v>
      </c>
      <c r="B17" s="30">
        <v>2007</v>
      </c>
      <c r="C17" s="30">
        <v>44</v>
      </c>
      <c r="D17" s="31">
        <f t="shared" ca="1" si="0"/>
        <v>12</v>
      </c>
      <c r="E17" s="30" t="str">
        <f t="shared" ca="1" si="1"/>
        <v>да</v>
      </c>
    </row>
    <row r="18" spans="1:5" ht="14.45" x14ac:dyDescent="0.35">
      <c r="A18" s="30" t="s">
        <v>67</v>
      </c>
      <c r="B18" s="30">
        <v>2013</v>
      </c>
      <c r="C18" s="30">
        <v>26</v>
      </c>
      <c r="D18" s="31">
        <f t="shared" ca="1" si="0"/>
        <v>6</v>
      </c>
      <c r="E18" s="30" t="str">
        <f t="shared" ca="1" si="1"/>
        <v>-</v>
      </c>
    </row>
    <row r="19" spans="1:5" ht="15.95" customHeight="1" x14ac:dyDescent="0.35">
      <c r="A19" s="30" t="s">
        <v>68</v>
      </c>
      <c r="B19" s="30">
        <v>2018</v>
      </c>
      <c r="C19" s="30">
        <v>9</v>
      </c>
      <c r="D19" s="31">
        <f t="shared" ca="1" si="0"/>
        <v>1</v>
      </c>
      <c r="E19" s="30" t="str">
        <f t="shared" ca="1" si="1"/>
        <v>-</v>
      </c>
    </row>
    <row r="20" spans="1:5" ht="14.45" x14ac:dyDescent="0.35">
      <c r="A20" s="30" t="s">
        <v>69</v>
      </c>
      <c r="B20" s="30">
        <v>2009</v>
      </c>
      <c r="C20" s="30">
        <v>65</v>
      </c>
      <c r="D20" s="31">
        <f t="shared" ca="1" si="0"/>
        <v>10</v>
      </c>
      <c r="E20" s="30" t="str">
        <f t="shared" ca="1" si="1"/>
        <v>да</v>
      </c>
    </row>
    <row r="21" spans="1:5" x14ac:dyDescent="0.25">
      <c r="A21" s="30" t="s">
        <v>70</v>
      </c>
      <c r="B21" s="30">
        <v>2001</v>
      </c>
      <c r="C21" s="30">
        <v>89</v>
      </c>
      <c r="D21" s="31">
        <f t="shared" ca="1" si="0"/>
        <v>18</v>
      </c>
      <c r="E21" s="30" t="str">
        <f t="shared" ca="1" si="1"/>
        <v>да</v>
      </c>
    </row>
    <row r="27" spans="1:5" x14ac:dyDescent="0.25">
      <c r="A27" s="32" t="s">
        <v>71</v>
      </c>
    </row>
    <row r="28" spans="1:5" x14ac:dyDescent="0.25">
      <c r="A28" s="32" t="s">
        <v>72</v>
      </c>
    </row>
    <row r="29" spans="1:5" ht="30" x14ac:dyDescent="0.25">
      <c r="A29" s="33" t="s">
        <v>73</v>
      </c>
    </row>
  </sheetData>
  <mergeCells count="1">
    <mergeCell ref="A1:E1"/>
  </mergeCells>
  <conditionalFormatting sqref="C4:C21">
    <cfRule type="cellIs" dxfId="5" priority="2" stopIfTrue="1" operator="greaterThan">
      <formula>50</formula>
    </cfRule>
    <cfRule type="cellIs" dxfId="4" priority="3" stopIfTrue="1" operator="greaterThan">
      <formula>20</formula>
    </cfRule>
    <cfRule type="cellIs" dxfId="3" priority="4" operator="greaterThan">
      <formula>10</formula>
    </cfRule>
  </conditionalFormatting>
  <conditionalFormatting sqref="E4:E21">
    <cfRule type="cellIs" dxfId="2" priority="1" operator="equal">
      <formula>"да"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selection activeCell="E1" sqref="E1"/>
    </sheetView>
  </sheetViews>
  <sheetFormatPr defaultColWidth="9.140625" defaultRowHeight="12.75" x14ac:dyDescent="0.2"/>
  <cols>
    <col min="1" max="1" width="13.5703125" style="51" customWidth="1"/>
    <col min="2" max="2" width="30" style="51" customWidth="1"/>
    <col min="3" max="3" width="19.85546875" style="51" customWidth="1"/>
    <col min="4" max="4" width="16.42578125" style="51" customWidth="1"/>
    <col min="5" max="5" width="8.85546875" style="51" customWidth="1"/>
    <col min="6" max="16384" width="9.140625" style="51"/>
  </cols>
  <sheetData>
    <row r="1" spans="1:6" ht="12.6" x14ac:dyDescent="0.25">
      <c r="A1" s="50"/>
      <c r="B1" s="50"/>
      <c r="C1" s="50"/>
      <c r="D1" s="50"/>
    </row>
    <row r="2" spans="1:6" ht="15" x14ac:dyDescent="0.25">
      <c r="A2" s="52"/>
      <c r="B2" s="89" t="s">
        <v>104</v>
      </c>
      <c r="C2" s="89"/>
      <c r="D2" s="89"/>
      <c r="E2" s="53"/>
      <c r="F2" s="53"/>
    </row>
    <row r="3" spans="1:6" ht="12.6" x14ac:dyDescent="0.25">
      <c r="A3" s="52"/>
      <c r="B3" s="54"/>
      <c r="C3" s="55"/>
      <c r="D3" s="52"/>
    </row>
    <row r="4" spans="1:6" ht="14.25" x14ac:dyDescent="0.2">
      <c r="A4" s="52"/>
      <c r="B4" s="56" t="s">
        <v>105</v>
      </c>
      <c r="C4" s="57" t="s">
        <v>106</v>
      </c>
      <c r="D4" s="52"/>
    </row>
    <row r="5" spans="1:6" ht="14.25" x14ac:dyDescent="0.2">
      <c r="A5" s="52"/>
      <c r="B5" s="56" t="s">
        <v>107</v>
      </c>
      <c r="C5" s="58">
        <v>50</v>
      </c>
      <c r="D5" s="52" t="s">
        <v>108</v>
      </c>
    </row>
    <row r="6" spans="1:6" ht="14.25" x14ac:dyDescent="0.2">
      <c r="A6" s="52"/>
      <c r="B6" s="59" t="s">
        <v>109</v>
      </c>
      <c r="C6" s="60">
        <f>VLOOKUP(C4,A17:D65,3,0)</f>
        <v>7.08</v>
      </c>
      <c r="D6" s="52" t="s">
        <v>110</v>
      </c>
    </row>
    <row r="7" spans="1:6" ht="14.25" x14ac:dyDescent="0.2">
      <c r="A7" s="52"/>
      <c r="B7" s="59" t="s">
        <v>111</v>
      </c>
      <c r="C7" s="61">
        <f>C5*C6</f>
        <v>354</v>
      </c>
      <c r="D7" s="52" t="s">
        <v>110</v>
      </c>
    </row>
    <row r="8" spans="1:6" ht="14.25" customHeight="1" x14ac:dyDescent="0.25">
      <c r="A8" s="52"/>
      <c r="B8" s="52"/>
      <c r="C8" s="52"/>
      <c r="D8" s="52"/>
    </row>
    <row r="9" spans="1:6" ht="44.25" customHeight="1" x14ac:dyDescent="0.2">
      <c r="A9" s="52"/>
      <c r="B9" s="62" t="s">
        <v>112</v>
      </c>
      <c r="C9" s="63" t="str">
        <f>VLOOKUP(C4,A17:D65,2,0)</f>
        <v xml:space="preserve">Автолампа 12-21-5 двухконтактная красная ( 10 )                          </v>
      </c>
      <c r="D9" s="52"/>
    </row>
    <row r="10" spans="1:6" ht="14.25" x14ac:dyDescent="0.2">
      <c r="A10" s="52"/>
      <c r="B10" s="64" t="s">
        <v>113</v>
      </c>
      <c r="C10" s="58">
        <f>C5</f>
        <v>50</v>
      </c>
      <c r="D10" s="52" t="s">
        <v>108</v>
      </c>
    </row>
    <row r="11" spans="1:6" ht="14.25" x14ac:dyDescent="0.2">
      <c r="A11" s="52"/>
      <c r="B11" s="64" t="s">
        <v>114</v>
      </c>
      <c r="C11" s="65">
        <f>C7</f>
        <v>354</v>
      </c>
      <c r="D11" s="52" t="s">
        <v>110</v>
      </c>
    </row>
    <row r="12" spans="1:6" ht="12.6" x14ac:dyDescent="0.25">
      <c r="A12" s="52"/>
      <c r="B12" s="52"/>
      <c r="C12" s="52"/>
      <c r="D12" s="52"/>
    </row>
    <row r="13" spans="1:6" ht="14.25" x14ac:dyDescent="0.2">
      <c r="A13" s="52"/>
      <c r="B13" s="64" t="s">
        <v>115</v>
      </c>
      <c r="C13" s="58" t="str">
        <f>VLOOKUP(C4,A17:D65,4,0)</f>
        <v>Лесников О.Н.</v>
      </c>
      <c r="D13" s="52"/>
    </row>
    <row r="14" spans="1:6" ht="12.6" x14ac:dyDescent="0.25">
      <c r="A14" s="52"/>
      <c r="B14" s="52"/>
      <c r="C14" s="52"/>
      <c r="D14" s="52"/>
    </row>
    <row r="15" spans="1:6" ht="14.25" x14ac:dyDescent="0.2">
      <c r="A15" s="52"/>
      <c r="B15" s="64" t="s">
        <v>116</v>
      </c>
      <c r="C15" s="66">
        <f ca="1">TODAY()</f>
        <v>43727</v>
      </c>
      <c r="D15" s="52"/>
    </row>
    <row r="16" spans="1:6" ht="14.45" thickBot="1" x14ac:dyDescent="0.35">
      <c r="A16" s="52"/>
      <c r="B16" s="52"/>
      <c r="C16" s="52"/>
      <c r="D16" s="67"/>
    </row>
    <row r="17" spans="1:8" ht="26.25" thickBot="1" x14ac:dyDescent="0.25">
      <c r="A17" s="68" t="s">
        <v>117</v>
      </c>
      <c r="B17" s="69" t="s">
        <v>118</v>
      </c>
      <c r="C17" s="70" t="s">
        <v>119</v>
      </c>
      <c r="D17" s="68" t="s">
        <v>120</v>
      </c>
      <c r="E17" s="71"/>
      <c r="F17" s="71"/>
      <c r="G17" s="71"/>
      <c r="H17" s="71"/>
    </row>
    <row r="18" spans="1:8" x14ac:dyDescent="0.2">
      <c r="A18" s="72" t="s">
        <v>121</v>
      </c>
      <c r="B18" s="73" t="s">
        <v>122</v>
      </c>
      <c r="C18" s="74">
        <v>4.72</v>
      </c>
      <c r="D18" s="75" t="s">
        <v>123</v>
      </c>
      <c r="E18" s="71"/>
      <c r="F18" s="71"/>
      <c r="G18" s="71"/>
      <c r="H18" s="71"/>
    </row>
    <row r="19" spans="1:8" x14ac:dyDescent="0.2">
      <c r="A19" s="76" t="s">
        <v>124</v>
      </c>
      <c r="B19" s="77" t="s">
        <v>125</v>
      </c>
      <c r="C19" s="78">
        <v>5.0739999999999998</v>
      </c>
      <c r="D19" s="79" t="s">
        <v>126</v>
      </c>
      <c r="E19" s="71"/>
      <c r="F19" s="71"/>
      <c r="G19" s="71"/>
      <c r="H19" s="71"/>
    </row>
    <row r="20" spans="1:8" x14ac:dyDescent="0.2">
      <c r="A20" s="76" t="s">
        <v>127</v>
      </c>
      <c r="B20" s="77" t="s">
        <v>128</v>
      </c>
      <c r="C20" s="78">
        <v>23.6</v>
      </c>
      <c r="D20" s="79" t="s">
        <v>129</v>
      </c>
      <c r="E20" s="71"/>
      <c r="F20" s="71"/>
      <c r="G20" s="71"/>
      <c r="H20" s="71"/>
    </row>
    <row r="21" spans="1:8" x14ac:dyDescent="0.2">
      <c r="A21" s="76" t="s">
        <v>106</v>
      </c>
      <c r="B21" s="77" t="s">
        <v>130</v>
      </c>
      <c r="C21" s="78">
        <v>7.08</v>
      </c>
      <c r="D21" s="80" t="s">
        <v>131</v>
      </c>
      <c r="E21" s="71"/>
      <c r="F21" s="71"/>
      <c r="G21" s="71"/>
      <c r="H21" s="71"/>
    </row>
    <row r="22" spans="1:8" x14ac:dyDescent="0.2">
      <c r="A22" s="76" t="s">
        <v>132</v>
      </c>
      <c r="B22" s="77" t="s">
        <v>133</v>
      </c>
      <c r="C22" s="78">
        <v>21.24</v>
      </c>
      <c r="D22" s="79" t="s">
        <v>126</v>
      </c>
      <c r="E22" s="71"/>
      <c r="F22" s="71"/>
      <c r="G22" s="71"/>
      <c r="H22" s="71"/>
    </row>
    <row r="23" spans="1:8" x14ac:dyDescent="0.2">
      <c r="A23" s="76" t="s">
        <v>134</v>
      </c>
      <c r="B23" s="77" t="s">
        <v>135</v>
      </c>
      <c r="C23" s="78">
        <v>3.54</v>
      </c>
      <c r="D23" s="81" t="s">
        <v>136</v>
      </c>
      <c r="E23" s="71"/>
      <c r="F23" s="82"/>
      <c r="G23" s="71"/>
      <c r="H23" s="71"/>
    </row>
    <row r="24" spans="1:8" x14ac:dyDescent="0.2">
      <c r="A24" s="76" t="s">
        <v>137</v>
      </c>
      <c r="B24" s="77" t="s">
        <v>138</v>
      </c>
      <c r="C24" s="78">
        <v>448.4</v>
      </c>
      <c r="D24" s="81" t="s">
        <v>139</v>
      </c>
      <c r="E24" s="71"/>
      <c r="F24" s="82"/>
      <c r="G24" s="71"/>
      <c r="H24" s="71"/>
    </row>
    <row r="25" spans="1:8" x14ac:dyDescent="0.2">
      <c r="A25" s="76" t="s">
        <v>140</v>
      </c>
      <c r="B25" s="77" t="s">
        <v>141</v>
      </c>
      <c r="C25" s="78">
        <v>531</v>
      </c>
      <c r="D25" s="81" t="s">
        <v>139</v>
      </c>
      <c r="E25" s="71"/>
      <c r="F25" s="71"/>
      <c r="G25" s="71"/>
      <c r="H25" s="71"/>
    </row>
    <row r="26" spans="1:8" x14ac:dyDescent="0.2">
      <c r="A26" s="76" t="s">
        <v>142</v>
      </c>
      <c r="B26" s="77" t="s">
        <v>143</v>
      </c>
      <c r="C26" s="78">
        <v>424.8</v>
      </c>
      <c r="D26" s="81" t="s">
        <v>139</v>
      </c>
      <c r="E26" s="71"/>
      <c r="F26" s="82"/>
      <c r="G26" s="71"/>
      <c r="H26" s="71"/>
    </row>
    <row r="27" spans="1:8" x14ac:dyDescent="0.2">
      <c r="A27" s="76" t="s">
        <v>144</v>
      </c>
      <c r="B27" s="77" t="s">
        <v>145</v>
      </c>
      <c r="C27" s="78">
        <v>495.6</v>
      </c>
      <c r="D27" s="80" t="s">
        <v>131</v>
      </c>
      <c r="E27" s="71"/>
      <c r="F27" s="71"/>
      <c r="G27" s="71"/>
      <c r="H27" s="71"/>
    </row>
    <row r="28" spans="1:8" x14ac:dyDescent="0.2">
      <c r="A28" s="76" t="s">
        <v>146</v>
      </c>
      <c r="B28" s="77" t="s">
        <v>147</v>
      </c>
      <c r="C28" s="78">
        <v>253.7</v>
      </c>
      <c r="D28" s="79" t="s">
        <v>148</v>
      </c>
      <c r="E28" s="71"/>
      <c r="F28" s="71"/>
      <c r="G28" s="71"/>
      <c r="H28" s="71"/>
    </row>
    <row r="29" spans="1:8" x14ac:dyDescent="0.2">
      <c r="A29" s="76" t="s">
        <v>149</v>
      </c>
      <c r="B29" s="77" t="s">
        <v>150</v>
      </c>
      <c r="C29" s="78">
        <v>348.1</v>
      </c>
      <c r="D29" s="79" t="s">
        <v>129</v>
      </c>
      <c r="E29" s="71"/>
      <c r="F29" s="71"/>
      <c r="G29" s="71"/>
      <c r="H29" s="71"/>
    </row>
    <row r="30" spans="1:8" x14ac:dyDescent="0.2">
      <c r="A30" s="76" t="s">
        <v>151</v>
      </c>
      <c r="B30" s="77" t="s">
        <v>152</v>
      </c>
      <c r="C30" s="78">
        <v>171.1</v>
      </c>
      <c r="D30" s="83" t="s">
        <v>153</v>
      </c>
      <c r="E30" s="71"/>
      <c r="F30" s="71"/>
      <c r="G30" s="71"/>
      <c r="H30" s="71"/>
    </row>
    <row r="31" spans="1:8" x14ac:dyDescent="0.2">
      <c r="A31" s="76" t="s">
        <v>154</v>
      </c>
      <c r="B31" s="77" t="s">
        <v>155</v>
      </c>
      <c r="C31" s="78">
        <v>253.7</v>
      </c>
      <c r="D31" s="79" t="s">
        <v>148</v>
      </c>
      <c r="E31" s="71"/>
      <c r="F31" s="71"/>
      <c r="G31" s="71"/>
      <c r="H31" s="71"/>
    </row>
    <row r="32" spans="1:8" x14ac:dyDescent="0.2">
      <c r="A32" s="76" t="s">
        <v>156</v>
      </c>
      <c r="B32" s="77" t="s">
        <v>157</v>
      </c>
      <c r="C32" s="78">
        <v>430.7</v>
      </c>
      <c r="D32" s="79" t="s">
        <v>148</v>
      </c>
      <c r="E32" s="71"/>
      <c r="F32" s="71"/>
      <c r="G32" s="71"/>
      <c r="H32" s="71"/>
    </row>
    <row r="33" spans="1:4" x14ac:dyDescent="0.2">
      <c r="A33" s="76" t="s">
        <v>158</v>
      </c>
      <c r="B33" s="77" t="s">
        <v>159</v>
      </c>
      <c r="C33" s="78">
        <v>2478</v>
      </c>
      <c r="D33" s="79" t="s">
        <v>123</v>
      </c>
    </row>
    <row r="34" spans="1:4" x14ac:dyDescent="0.2">
      <c r="A34" s="76" t="s">
        <v>160</v>
      </c>
      <c r="B34" s="77" t="s">
        <v>161</v>
      </c>
      <c r="C34" s="78">
        <v>1663.8</v>
      </c>
      <c r="D34" s="79" t="s">
        <v>126</v>
      </c>
    </row>
    <row r="35" spans="1:4" x14ac:dyDescent="0.2">
      <c r="A35" s="76" t="s">
        <v>162</v>
      </c>
      <c r="B35" s="77" t="s">
        <v>163</v>
      </c>
      <c r="C35" s="78">
        <v>1593</v>
      </c>
      <c r="D35" s="79" t="s">
        <v>123</v>
      </c>
    </row>
    <row r="36" spans="1:4" x14ac:dyDescent="0.2">
      <c r="A36" s="76" t="s">
        <v>164</v>
      </c>
      <c r="B36" s="77" t="s">
        <v>165</v>
      </c>
      <c r="C36" s="78">
        <v>820.1</v>
      </c>
      <c r="D36" s="79" t="s">
        <v>166</v>
      </c>
    </row>
    <row r="37" spans="1:4" x14ac:dyDescent="0.2">
      <c r="A37" s="76" t="s">
        <v>167</v>
      </c>
      <c r="B37" s="77" t="s">
        <v>168</v>
      </c>
      <c r="C37" s="78">
        <v>1480.9</v>
      </c>
      <c r="D37" s="79" t="s">
        <v>169</v>
      </c>
    </row>
    <row r="38" spans="1:4" x14ac:dyDescent="0.2">
      <c r="A38" s="76" t="s">
        <v>170</v>
      </c>
      <c r="B38" s="77" t="s">
        <v>171</v>
      </c>
      <c r="C38" s="78">
        <v>1050.2</v>
      </c>
      <c r="D38" s="79" t="s">
        <v>123</v>
      </c>
    </row>
    <row r="39" spans="1:4" x14ac:dyDescent="0.2">
      <c r="A39" s="76" t="s">
        <v>172</v>
      </c>
      <c r="B39" s="77" t="s">
        <v>173</v>
      </c>
      <c r="C39" s="78">
        <v>4956</v>
      </c>
      <c r="D39" s="79" t="s">
        <v>166</v>
      </c>
    </row>
    <row r="40" spans="1:4" x14ac:dyDescent="0.2">
      <c r="A40" s="76" t="s">
        <v>174</v>
      </c>
      <c r="B40" s="77" t="s">
        <v>175</v>
      </c>
      <c r="C40" s="78">
        <v>82.6</v>
      </c>
      <c r="D40" s="79" t="s">
        <v>126</v>
      </c>
    </row>
    <row r="41" spans="1:4" x14ac:dyDescent="0.2">
      <c r="A41" s="76" t="s">
        <v>176</v>
      </c>
      <c r="B41" s="77" t="s">
        <v>177</v>
      </c>
      <c r="C41" s="78">
        <v>79.06</v>
      </c>
      <c r="D41" s="83" t="s">
        <v>153</v>
      </c>
    </row>
    <row r="42" spans="1:4" x14ac:dyDescent="0.2">
      <c r="A42" s="76" t="s">
        <v>178</v>
      </c>
      <c r="B42" s="77" t="s">
        <v>179</v>
      </c>
      <c r="C42" s="78">
        <v>129.80000000000001</v>
      </c>
      <c r="D42" s="79" t="s">
        <v>148</v>
      </c>
    </row>
    <row r="43" spans="1:4" x14ac:dyDescent="0.2">
      <c r="A43" s="76" t="s">
        <v>180</v>
      </c>
      <c r="B43" s="77" t="s">
        <v>181</v>
      </c>
      <c r="C43" s="78">
        <v>2950</v>
      </c>
      <c r="D43" s="79" t="s">
        <v>129</v>
      </c>
    </row>
    <row r="44" spans="1:4" x14ac:dyDescent="0.2">
      <c r="A44" s="76" t="s">
        <v>182</v>
      </c>
      <c r="B44" s="77" t="s">
        <v>183</v>
      </c>
      <c r="C44" s="78">
        <v>4100.5</v>
      </c>
      <c r="D44" s="79" t="s">
        <v>129</v>
      </c>
    </row>
    <row r="45" spans="1:4" x14ac:dyDescent="0.2">
      <c r="A45" s="76" t="s">
        <v>184</v>
      </c>
      <c r="B45" s="77" t="s">
        <v>185</v>
      </c>
      <c r="C45" s="78">
        <v>4071</v>
      </c>
      <c r="D45" s="79" t="s">
        <v>186</v>
      </c>
    </row>
    <row r="46" spans="1:4" x14ac:dyDescent="0.2">
      <c r="A46" s="76" t="s">
        <v>187</v>
      </c>
      <c r="B46" s="77" t="s">
        <v>188</v>
      </c>
      <c r="C46" s="78">
        <v>944</v>
      </c>
      <c r="D46" s="79" t="s">
        <v>186</v>
      </c>
    </row>
    <row r="47" spans="1:4" x14ac:dyDescent="0.2">
      <c r="A47" s="76" t="s">
        <v>189</v>
      </c>
      <c r="B47" s="77" t="s">
        <v>190</v>
      </c>
      <c r="C47" s="78">
        <v>1534</v>
      </c>
      <c r="D47" s="79" t="s">
        <v>186</v>
      </c>
    </row>
    <row r="48" spans="1:4" x14ac:dyDescent="0.2">
      <c r="A48" s="76" t="s">
        <v>191</v>
      </c>
      <c r="B48" s="77" t="s">
        <v>192</v>
      </c>
      <c r="C48" s="78">
        <v>1534</v>
      </c>
      <c r="D48" s="79" t="s">
        <v>186</v>
      </c>
    </row>
    <row r="49" spans="1:4" x14ac:dyDescent="0.2">
      <c r="A49" s="76" t="s">
        <v>193</v>
      </c>
      <c r="B49" s="77" t="s">
        <v>194</v>
      </c>
      <c r="C49" s="78">
        <v>1168.2</v>
      </c>
      <c r="D49" s="79" t="s">
        <v>186</v>
      </c>
    </row>
    <row r="50" spans="1:4" x14ac:dyDescent="0.2">
      <c r="A50" s="76" t="s">
        <v>195</v>
      </c>
      <c r="B50" s="77" t="s">
        <v>196</v>
      </c>
      <c r="C50" s="78">
        <v>53.1</v>
      </c>
      <c r="D50" s="79" t="s">
        <v>148</v>
      </c>
    </row>
    <row r="51" spans="1:4" x14ac:dyDescent="0.2">
      <c r="A51" s="76" t="s">
        <v>197</v>
      </c>
      <c r="B51" s="77" t="s">
        <v>198</v>
      </c>
      <c r="C51" s="78">
        <v>295</v>
      </c>
      <c r="D51" s="79" t="s">
        <v>148</v>
      </c>
    </row>
    <row r="52" spans="1:4" x14ac:dyDescent="0.2">
      <c r="A52" s="76" t="s">
        <v>199</v>
      </c>
      <c r="B52" s="77" t="s">
        <v>200</v>
      </c>
      <c r="C52" s="78">
        <v>6490</v>
      </c>
      <c r="D52" s="79" t="s">
        <v>148</v>
      </c>
    </row>
    <row r="53" spans="1:4" x14ac:dyDescent="0.2">
      <c r="A53" s="76" t="s">
        <v>201</v>
      </c>
      <c r="B53" s="77" t="s">
        <v>202</v>
      </c>
      <c r="C53" s="78">
        <v>12272</v>
      </c>
      <c r="D53" s="79" t="s">
        <v>148</v>
      </c>
    </row>
    <row r="54" spans="1:4" x14ac:dyDescent="0.2">
      <c r="A54" s="76" t="s">
        <v>203</v>
      </c>
      <c r="B54" s="77" t="s">
        <v>204</v>
      </c>
      <c r="C54" s="78">
        <v>1652</v>
      </c>
      <c r="D54" s="79" t="s">
        <v>148</v>
      </c>
    </row>
    <row r="55" spans="1:4" x14ac:dyDescent="0.2">
      <c r="A55" s="76" t="s">
        <v>205</v>
      </c>
      <c r="B55" s="77" t="s">
        <v>206</v>
      </c>
      <c r="C55" s="78">
        <v>1416</v>
      </c>
      <c r="D55" s="79" t="s">
        <v>148</v>
      </c>
    </row>
    <row r="56" spans="1:4" x14ac:dyDescent="0.2">
      <c r="A56" s="76" t="s">
        <v>207</v>
      </c>
      <c r="B56" s="77" t="s">
        <v>208</v>
      </c>
      <c r="C56" s="78">
        <v>3717</v>
      </c>
      <c r="D56" s="79" t="s">
        <v>166</v>
      </c>
    </row>
    <row r="57" spans="1:4" x14ac:dyDescent="0.2">
      <c r="A57" s="76" t="s">
        <v>209</v>
      </c>
      <c r="B57" s="77" t="s">
        <v>210</v>
      </c>
      <c r="C57" s="78">
        <v>2655</v>
      </c>
      <c r="D57" s="79" t="s">
        <v>166</v>
      </c>
    </row>
    <row r="58" spans="1:4" x14ac:dyDescent="0.2">
      <c r="A58" s="76" t="s">
        <v>211</v>
      </c>
      <c r="B58" s="77" t="s">
        <v>212</v>
      </c>
      <c r="C58" s="78">
        <v>23.6</v>
      </c>
      <c r="D58" s="79" t="s">
        <v>166</v>
      </c>
    </row>
    <row r="59" spans="1:4" x14ac:dyDescent="0.2">
      <c r="A59" s="76" t="s">
        <v>213</v>
      </c>
      <c r="B59" s="77" t="s">
        <v>214</v>
      </c>
      <c r="C59" s="78">
        <v>41.3</v>
      </c>
      <c r="D59" s="79" t="s">
        <v>166</v>
      </c>
    </row>
    <row r="60" spans="1:4" x14ac:dyDescent="0.2">
      <c r="A60" s="76" t="s">
        <v>215</v>
      </c>
      <c r="B60" s="77" t="s">
        <v>216</v>
      </c>
      <c r="C60" s="78">
        <v>35.4</v>
      </c>
      <c r="D60" s="79" t="s">
        <v>166</v>
      </c>
    </row>
    <row r="61" spans="1:4" x14ac:dyDescent="0.2">
      <c r="A61" s="76" t="s">
        <v>217</v>
      </c>
      <c r="B61" s="77" t="s">
        <v>218</v>
      </c>
      <c r="C61" s="78">
        <v>23.6</v>
      </c>
      <c r="D61" s="80" t="s">
        <v>131</v>
      </c>
    </row>
    <row r="62" spans="1:4" x14ac:dyDescent="0.2">
      <c r="A62" s="76" t="s">
        <v>219</v>
      </c>
      <c r="B62" s="77" t="s">
        <v>220</v>
      </c>
      <c r="C62" s="78">
        <v>719.8</v>
      </c>
      <c r="D62" s="80" t="s">
        <v>131</v>
      </c>
    </row>
    <row r="63" spans="1:4" x14ac:dyDescent="0.2">
      <c r="A63" s="76" t="s">
        <v>221</v>
      </c>
      <c r="B63" s="77" t="s">
        <v>222</v>
      </c>
      <c r="C63" s="78">
        <v>772.9</v>
      </c>
      <c r="D63" s="80" t="s">
        <v>131</v>
      </c>
    </row>
    <row r="64" spans="1:4" x14ac:dyDescent="0.2">
      <c r="A64" s="76" t="s">
        <v>223</v>
      </c>
      <c r="B64" s="77" t="s">
        <v>224</v>
      </c>
      <c r="C64" s="78">
        <v>53.1</v>
      </c>
      <c r="D64" s="80" t="s">
        <v>131</v>
      </c>
    </row>
    <row r="65" spans="1:4" x14ac:dyDescent="0.2">
      <c r="A65" s="76" t="s">
        <v>225</v>
      </c>
      <c r="B65" s="77" t="s">
        <v>226</v>
      </c>
      <c r="C65" s="84">
        <v>53.1</v>
      </c>
      <c r="D65" s="79" t="s">
        <v>148</v>
      </c>
    </row>
    <row r="66" spans="1:4" x14ac:dyDescent="0.2">
      <c r="B66" s="71"/>
      <c r="C66" s="71"/>
      <c r="D66" s="71"/>
    </row>
    <row r="67" spans="1:4" x14ac:dyDescent="0.2">
      <c r="B67" s="71"/>
      <c r="C67" s="85"/>
      <c r="D67" s="71"/>
    </row>
    <row r="68" spans="1:4" x14ac:dyDescent="0.2">
      <c r="B68" s="71"/>
      <c r="C68" s="85"/>
      <c r="D68" s="71"/>
    </row>
    <row r="69" spans="1:4" x14ac:dyDescent="0.2">
      <c r="C69" s="71"/>
      <c r="D69" s="7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Задание1</vt:lpstr>
      <vt:lpstr>Задание2</vt:lpstr>
      <vt:lpstr>Задание3</vt:lpstr>
      <vt:lpstr>Задание4</vt:lpstr>
      <vt:lpstr>Задание5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Лариса</cp:lastModifiedBy>
  <dcterms:created xsi:type="dcterms:W3CDTF">2019-09-18T14:10:40Z</dcterms:created>
  <dcterms:modified xsi:type="dcterms:W3CDTF">2019-09-19T07:39:50Z</dcterms:modified>
</cp:coreProperties>
</file>